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90" windowWidth="4800" windowHeight="3030" tabRatio="599" activeTab="0"/>
  </bookViews>
  <sheets>
    <sheet name="平衡表" sheetId="1" r:id="rId1"/>
    <sheet name="收支餘絀表" sheetId="2" r:id="rId2"/>
    <sheet name="現金流量表" sheetId="3" r:id="rId3"/>
    <sheet name="現金收支概況表" sheetId="4" r:id="rId4"/>
    <sheet name="收入明細表" sheetId="5" r:id="rId5"/>
    <sheet name="支出明細表" sheetId="6" r:id="rId6"/>
  </sheets>
  <definedNames>
    <definedName name="\0">#REF!</definedName>
    <definedName name="\a">#REF!</definedName>
    <definedName name="\b">#REF!</definedName>
    <definedName name="\h">#REF!</definedName>
    <definedName name="\l">#REF!</definedName>
    <definedName name="\r">#REF!</definedName>
    <definedName name="\w">#REF!</definedName>
    <definedName name="\x">#REF!</definedName>
    <definedName name="\z">#REF!</definedName>
    <definedName name="_19G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WCS2__R_">#REF!</definedName>
    <definedName name="AJE">#REF!</definedName>
    <definedName name="C_">#REF!</definedName>
    <definedName name="CNAM0">#REF!</definedName>
    <definedName name="CONAM1">#REF!</definedName>
    <definedName name="DOWN1">#REF!</definedName>
    <definedName name="FNAM1">#REF!</definedName>
    <definedName name="FS">#REF!</definedName>
    <definedName name="GSHT0">#REF!</definedName>
    <definedName name="HID">#REF!</definedName>
    <definedName name="HIDR">#REF!</definedName>
    <definedName name="LFS">#REF!</definedName>
    <definedName name="MENU0">#REF!</definedName>
    <definedName name="MENU5">#REF!</definedName>
    <definedName name="NAM0">#REF!</definedName>
    <definedName name="SAV1">#REF!</definedName>
    <definedName name="SHT1">#REF!</definedName>
    <definedName name="SHT2">#REF!</definedName>
    <definedName name="SHT3">#REF!</definedName>
    <definedName name="SHT4">#REF!</definedName>
    <definedName name="SHT5">#REF!</definedName>
    <definedName name="SHT6">#REF!</definedName>
    <definedName name="SHT7">#REF!</definedName>
    <definedName name="SHT8">#REF!</definedName>
    <definedName name="START">#REF!</definedName>
    <definedName name="STDF0">#REF!</definedName>
    <definedName name="STDF1">#REF!</definedName>
    <definedName name="STDF2">#REF!</definedName>
    <definedName name="STDF3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<sst xmlns="http://schemas.openxmlformats.org/spreadsheetml/2006/main" count="350" uniqueCount="260">
  <si>
    <t xml:space="preserve">康 寧 醫 護 暨 管 理 專 科 學 校  </t>
  </si>
  <si>
    <t>全 1 頁 第 1 頁</t>
  </si>
  <si>
    <t xml:space="preserve"> </t>
  </si>
  <si>
    <t>支 出 明 細 表</t>
  </si>
  <si>
    <t>93學年度</t>
  </si>
  <si>
    <t>編號:208</t>
  </si>
  <si>
    <t>科         目</t>
  </si>
  <si>
    <t>九十三學年度</t>
  </si>
  <si>
    <t>本年度決算與本年度預算比較</t>
  </si>
  <si>
    <t xml:space="preserve"> 備　註</t>
  </si>
  <si>
    <t>預算數</t>
  </si>
  <si>
    <t>決算數</t>
  </si>
  <si>
    <t>差     異</t>
  </si>
  <si>
    <t xml:space="preserve">% </t>
  </si>
  <si>
    <t>A</t>
  </si>
  <si>
    <t>B</t>
  </si>
  <si>
    <t>C=(B-A)</t>
  </si>
  <si>
    <t>D=(C/A)</t>
  </si>
  <si>
    <t>董事會支出</t>
  </si>
  <si>
    <t xml:space="preserve">   人事費</t>
  </si>
  <si>
    <t xml:space="preserve">   業務費</t>
  </si>
  <si>
    <t xml:space="preserve">   維護與報廢</t>
  </si>
  <si>
    <t xml:space="preserve">   退休撫卹費</t>
  </si>
  <si>
    <t xml:space="preserve">   交通費</t>
  </si>
  <si>
    <t>行政管理支出</t>
  </si>
  <si>
    <t>教學研究及訓輔支出</t>
  </si>
  <si>
    <t>獎助學金支出</t>
  </si>
  <si>
    <t>推廣教育及其他教學支出</t>
  </si>
  <si>
    <t>建教合作支出</t>
  </si>
  <si>
    <t>財務支出</t>
  </si>
  <si>
    <t>其他支出</t>
  </si>
  <si>
    <t>合         計</t>
  </si>
  <si>
    <t>　</t>
  </si>
  <si>
    <t>第8頁</t>
  </si>
  <si>
    <t>收 入 明 細 表</t>
  </si>
  <si>
    <t>民國93學年度</t>
  </si>
  <si>
    <t>編號:207</t>
  </si>
  <si>
    <t>學雜費收入(P.17-19)</t>
  </si>
  <si>
    <t xml:space="preserve">    學費收入</t>
  </si>
  <si>
    <t xml:space="preserve">    雜費收入</t>
  </si>
  <si>
    <t xml:space="preserve">    實習實驗費收入</t>
  </si>
  <si>
    <t xml:space="preserve">    住宿費收入</t>
  </si>
  <si>
    <t>推廣教育收入</t>
  </si>
  <si>
    <t>建教合作收入</t>
  </si>
  <si>
    <t>其他教學活動收入</t>
  </si>
  <si>
    <t>補捐助收入</t>
  </si>
  <si>
    <t xml:space="preserve">    補助收入</t>
  </si>
  <si>
    <t xml:space="preserve">    捐贈收入</t>
  </si>
  <si>
    <t>財務收入(附件二)</t>
  </si>
  <si>
    <t xml:space="preserve">    利息收入</t>
  </si>
  <si>
    <t>其他收入</t>
  </si>
  <si>
    <t xml:space="preserve"> 　 退休撫卹基金收入</t>
  </si>
  <si>
    <t xml:space="preserve">    其他收入</t>
  </si>
  <si>
    <t xml:space="preserve"> </t>
  </si>
  <si>
    <t>第7頁</t>
  </si>
  <si>
    <t>現 金 收 支 概 況 表</t>
  </si>
  <si>
    <t>93學年度及92學年度</t>
  </si>
  <si>
    <t>編號:203</t>
  </si>
  <si>
    <t>項            目</t>
  </si>
  <si>
    <t>九十三學年</t>
  </si>
  <si>
    <t>經常收入%</t>
  </si>
  <si>
    <t>九十二學年</t>
  </si>
  <si>
    <t>經常門現金收入</t>
  </si>
  <si>
    <t>　學雜費收入</t>
  </si>
  <si>
    <t>　推廣教育收入</t>
  </si>
  <si>
    <t>　建教合作收入</t>
  </si>
  <si>
    <t>　其他教學活動收入</t>
  </si>
  <si>
    <t>　補助及捐贈收入</t>
  </si>
  <si>
    <t>　財務收入</t>
  </si>
  <si>
    <t>　其他收入</t>
  </si>
  <si>
    <t>　減：不產生現金流入之收入</t>
  </si>
  <si>
    <t>　應收預收項目調整增(減)數</t>
  </si>
  <si>
    <t>經常門現金支出</t>
  </si>
  <si>
    <t>　董事會支出</t>
  </si>
  <si>
    <t>　行政管理支出</t>
  </si>
  <si>
    <t>　獎助學金支出</t>
  </si>
  <si>
    <t>　推廣教育及其他教學支出</t>
  </si>
  <si>
    <t>　建教合作支出</t>
  </si>
  <si>
    <t>　其他支出</t>
  </si>
  <si>
    <t>　減：不產生現金流出之支出</t>
  </si>
  <si>
    <t>　應付預付項目調整增(減)數</t>
  </si>
  <si>
    <t>經常門現金餘絀</t>
  </si>
  <si>
    <t>出售資產現金收入</t>
  </si>
  <si>
    <t>0.00</t>
  </si>
  <si>
    <t>購置動產及其他資產現金支出</t>
  </si>
  <si>
    <t>　機械儀器設備</t>
  </si>
  <si>
    <t>　圖書博物</t>
  </si>
  <si>
    <t>　其他設備</t>
  </si>
  <si>
    <t>0</t>
  </si>
  <si>
    <t>　遞延費用</t>
  </si>
  <si>
    <t>扣減不動產支出前現金餘絀</t>
  </si>
  <si>
    <t>購置不動產現金支出</t>
  </si>
  <si>
    <t>　土地改良物</t>
  </si>
  <si>
    <t>　建 築 物</t>
  </si>
  <si>
    <t>本期現金餘絀</t>
  </si>
  <si>
    <t>第4頁</t>
  </si>
  <si>
    <t>現  金  流  量  表</t>
  </si>
  <si>
    <t>93及92學年度</t>
  </si>
  <si>
    <t>項              目</t>
  </si>
  <si>
    <t>九十三學年度</t>
  </si>
  <si>
    <t>九十二學年度</t>
  </si>
  <si>
    <t>營運活動之現金流量：</t>
  </si>
  <si>
    <t xml:space="preserve">  本期純餘</t>
  </si>
  <si>
    <t>　加：不產生現金流入之支出</t>
  </si>
  <si>
    <t>　流動資產調整項目淨(增)減數</t>
  </si>
  <si>
    <t>　流動負債調整項目淨增(減)數</t>
  </si>
  <si>
    <t xml:space="preserve">  營運活動之淨現金流入</t>
  </si>
  <si>
    <t>　出售固定資產收現數</t>
  </si>
  <si>
    <t>　收回存出保證金收現數</t>
  </si>
  <si>
    <t>　減：購置固定資產付現數</t>
  </si>
  <si>
    <t>　　　購置電腦軟體付現數</t>
  </si>
  <si>
    <t>　　　支付存出保證金付現數</t>
  </si>
  <si>
    <t xml:space="preserve">  投資活動之淨現金流出</t>
  </si>
  <si>
    <t>融資活動之現金流量：</t>
  </si>
  <si>
    <t>　增加代收款項收現數</t>
  </si>
  <si>
    <t>　收取存入保證金收現數</t>
  </si>
  <si>
    <t>　減：退回存入保證金付現數</t>
  </si>
  <si>
    <t xml:space="preserve">  融資活動之淨現金流入(出)</t>
  </si>
  <si>
    <t>本期現金及銀行存款淨流入(出)</t>
  </si>
  <si>
    <t>減：銀行存款轉列特種基金數</t>
  </si>
  <si>
    <t>加：期初現金及銀行存款餘額</t>
  </si>
  <si>
    <t>期末現金及銀行存款餘額</t>
  </si>
  <si>
    <t>現金流量資訊之補充揭露：</t>
  </si>
  <si>
    <t>　支付現金購置固定資產</t>
  </si>
  <si>
    <t>　　固定資產</t>
  </si>
  <si>
    <t>　　期初應付款</t>
  </si>
  <si>
    <t>　　期末應付款</t>
  </si>
  <si>
    <t>　支付現金</t>
  </si>
  <si>
    <t>第3頁</t>
  </si>
  <si>
    <t>收  支  餘  絀 表</t>
  </si>
  <si>
    <t>編號:202</t>
  </si>
  <si>
    <t>九十二學年度</t>
  </si>
  <si>
    <t>本年度決算與上年度決算比較</t>
  </si>
  <si>
    <t>A</t>
  </si>
  <si>
    <t>B</t>
  </si>
  <si>
    <t>C</t>
  </si>
  <si>
    <t>D=(B-A)</t>
  </si>
  <si>
    <t>E=(D/A)</t>
  </si>
  <si>
    <t>F=(B-C)</t>
  </si>
  <si>
    <t>G=(F/C)</t>
  </si>
  <si>
    <t>經常門收入:</t>
  </si>
  <si>
    <t>財務收入</t>
  </si>
  <si>
    <t>經常門收入小計:</t>
  </si>
  <si>
    <t xml:space="preserve">   </t>
  </si>
  <si>
    <t xml:space="preserve">  </t>
  </si>
  <si>
    <t>經常門支出: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</si>
  <si>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</si>
  <si>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</si>
  <si>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</si>
  <si>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</si>
  <si>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推廣教育及其他教學支出</t>
  </si>
  <si>
    <t xml:space="preserve">    建教合作支出</t>
  </si>
  <si>
    <t xml:space="preserve">    其他支出</t>
  </si>
  <si>
    <t>本期經常門支出小計:</t>
  </si>
  <si>
    <t>本年度淨結餘</t>
  </si>
  <si>
    <t>製表：　　　　　　　　　　　　　　　　　　主辦會計：　　　　　　　　　　　　　　　　　　校長：</t>
  </si>
  <si>
    <t>第2頁</t>
  </si>
  <si>
    <r>
      <t xml:space="preserve">        </t>
    </r>
    <r>
      <rPr>
        <sz val="12"/>
        <rFont val="標楷體"/>
        <family val="4"/>
      </rPr>
      <t>調整期初溢估數</t>
    </r>
  </si>
  <si>
    <t>投資活動之現金流量：</t>
  </si>
  <si>
    <t xml:space="preserve">     未指定用途</t>
  </si>
  <si>
    <t xml:space="preserve">   餘絀</t>
  </si>
  <si>
    <t xml:space="preserve"> </t>
  </si>
  <si>
    <t xml:space="preserve">   權益基金</t>
  </si>
  <si>
    <t xml:space="preserve">     指定用途</t>
  </si>
  <si>
    <t>參.權益基金及餘絀</t>
  </si>
  <si>
    <t>100.00</t>
  </si>
  <si>
    <t>81.17</t>
  </si>
  <si>
    <t>0.38</t>
  </si>
  <si>
    <t>1.68</t>
  </si>
  <si>
    <t>1.97</t>
  </si>
  <si>
    <t>18.90</t>
  </si>
  <si>
    <t>2.71</t>
  </si>
  <si>
    <t>2.95</t>
  </si>
  <si>
    <t>0.00</t>
  </si>
  <si>
    <t>(9.76)</t>
  </si>
  <si>
    <t>84.05</t>
  </si>
  <si>
    <t>2.12</t>
  </si>
  <si>
    <t>22.36</t>
  </si>
  <si>
    <t>63.40</t>
  </si>
  <si>
    <t>3.04</t>
  </si>
  <si>
    <t>0.21</t>
  </si>
  <si>
    <t>1.66</t>
  </si>
  <si>
    <t>0.66</t>
  </si>
  <si>
    <t>(9.66)</t>
  </si>
  <si>
    <t>0.26</t>
  </si>
  <si>
    <t>15.95</t>
  </si>
  <si>
    <t>13.23</t>
  </si>
  <si>
    <t>8.48</t>
  </si>
  <si>
    <t>1.95</t>
  </si>
  <si>
    <t>1.21</t>
  </si>
  <si>
    <t>1.59</t>
  </si>
  <si>
    <t>2.72</t>
  </si>
  <si>
    <t>0.69</t>
  </si>
  <si>
    <t>0.05</t>
  </si>
  <si>
    <t>0.64</t>
  </si>
  <si>
    <t>2.03</t>
  </si>
  <si>
    <t>學雜費收入(P.19-21)</t>
  </si>
  <si>
    <t xml:space="preserve">康 寧 醫 護 暨 管 理 專 科 學 校  </t>
  </si>
  <si>
    <t>平   衡   表</t>
  </si>
  <si>
    <t>民國94及93年7月31日</t>
  </si>
  <si>
    <t>編號:201</t>
  </si>
  <si>
    <t>全 1 頁 第 1 頁</t>
  </si>
  <si>
    <t xml:space="preserve"> </t>
  </si>
  <si>
    <t>九十三學年度</t>
  </si>
  <si>
    <t>九十二學年度</t>
  </si>
  <si>
    <t>比較增(減)</t>
  </si>
  <si>
    <t>資產</t>
  </si>
  <si>
    <t>決算數</t>
  </si>
  <si>
    <t>金額</t>
  </si>
  <si>
    <t>負債、基金及餘絀</t>
  </si>
  <si>
    <t>A</t>
  </si>
  <si>
    <t>B</t>
  </si>
  <si>
    <t>C=(A-B)</t>
  </si>
  <si>
    <t>壹. 資產類</t>
  </si>
  <si>
    <t>貳. 負債類</t>
  </si>
  <si>
    <t>流動資產</t>
  </si>
  <si>
    <t xml:space="preserve"> 流動負債</t>
  </si>
  <si>
    <t xml:space="preserve">   庫存現金</t>
  </si>
  <si>
    <t xml:space="preserve">   銀行借款</t>
  </si>
  <si>
    <t xml:space="preserve">   銀行存款</t>
  </si>
  <si>
    <t xml:space="preserve">   應付款項</t>
  </si>
  <si>
    <t xml:space="preserve">   應收款項</t>
  </si>
  <si>
    <t xml:space="preserve">   預收款項</t>
  </si>
  <si>
    <t xml:space="preserve">   預付款項</t>
  </si>
  <si>
    <t xml:space="preserve">   代收款項</t>
  </si>
  <si>
    <t>長期投資及基金</t>
  </si>
  <si>
    <t xml:space="preserve">      特種基金</t>
  </si>
  <si>
    <t xml:space="preserve"> 長期負債</t>
  </si>
  <si>
    <t>固定資產</t>
  </si>
  <si>
    <t xml:space="preserve">   存入保證金</t>
  </si>
  <si>
    <t xml:space="preserve">      土地</t>
  </si>
  <si>
    <t>負 債 合 計</t>
  </si>
  <si>
    <t xml:space="preserve">      土地改良物</t>
  </si>
  <si>
    <t xml:space="preserve">      建築物</t>
  </si>
  <si>
    <t xml:space="preserve">      機械儀器及設備</t>
  </si>
  <si>
    <t xml:space="preserve">      圖書及博物</t>
  </si>
  <si>
    <t xml:space="preserve">      其他設備</t>
  </si>
  <si>
    <t xml:space="preserve">      預付土地.工程及設備款</t>
  </si>
  <si>
    <t xml:space="preserve">      租賃資產</t>
  </si>
  <si>
    <t>無形資產</t>
  </si>
  <si>
    <t xml:space="preserve">          電腦軟體</t>
  </si>
  <si>
    <t>其他資產</t>
  </si>
  <si>
    <t xml:space="preserve">     累積餘絀</t>
  </si>
  <si>
    <t xml:space="preserve">     存出保證金</t>
  </si>
  <si>
    <t xml:space="preserve">     本期餘絀</t>
  </si>
  <si>
    <t xml:space="preserve">     其他應收款</t>
  </si>
  <si>
    <t>權益基金及餘絀合計</t>
  </si>
  <si>
    <t>合　　計</t>
  </si>
  <si>
    <t>製表：　　　　　　　　　　　　　　　　　　　　　　主辦會計：　　　　　　　　　　　　　　　　　　　　　　校　長：</t>
  </si>
  <si>
    <t>第1頁</t>
  </si>
  <si>
    <t>董事長：</t>
  </si>
  <si>
    <r>
      <t xml:space="preserve">                                           </t>
    </r>
    <r>
      <rPr>
        <sz val="12"/>
        <rFont val="標楷體"/>
        <family val="4"/>
      </rPr>
      <t>董事長：</t>
    </r>
  </si>
  <si>
    <t>製表：　　　　　　　　　　　　　　　　　主辦會計：　　　　　　　　　　　　　　　　　　　　校長：</t>
  </si>
  <si>
    <t>製表：                    　           主辦會計：                     　           校長：</t>
  </si>
  <si>
    <t>製表：        　　         　             主辦會計：　　    　　　　　             　               校長：</t>
  </si>
  <si>
    <r>
      <t>學雜費收入決算數較預算數減少</t>
    </r>
    <r>
      <rPr>
        <sz val="10"/>
        <rFont val="Times New Roman"/>
        <family val="1"/>
      </rPr>
      <t>2,167</t>
    </r>
    <r>
      <rPr>
        <sz val="10"/>
        <rFont val="標楷體"/>
        <family val="4"/>
      </rPr>
      <t>萬元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係預算數預估平均學生人數</t>
    </r>
    <r>
      <rPr>
        <sz val="10"/>
        <rFont val="Times New Roman"/>
        <family val="1"/>
      </rPr>
      <t>4,726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但實際人數為</t>
    </r>
    <r>
      <rPr>
        <sz val="10"/>
        <rFont val="Times New Roman"/>
        <family val="1"/>
      </rPr>
      <t>4,436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少</t>
    </r>
    <r>
      <rPr>
        <sz val="10"/>
        <rFont val="Times New Roman"/>
        <family val="1"/>
      </rPr>
      <t>290</t>
    </r>
    <r>
      <rPr>
        <sz val="10"/>
        <rFont val="標楷體"/>
        <family val="4"/>
      </rPr>
      <t>人。</t>
    </r>
  </si>
  <si>
    <r>
      <t>行政管理支出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維護與報廢決算數較預算數增加</t>
    </r>
    <r>
      <rPr>
        <sz val="11"/>
        <rFont val="Times New Roman"/>
        <family val="1"/>
      </rPr>
      <t>2,196</t>
    </r>
    <r>
      <rPr>
        <sz val="11"/>
        <rFont val="標楷體"/>
        <family val="4"/>
      </rPr>
      <t>萬元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係因辦理資產報廢。</t>
    </r>
  </si>
  <si>
    <t>　教學研究及訓輔支出</t>
  </si>
  <si>
    <t xml:space="preserve">  租賃資產</t>
  </si>
  <si>
    <t xml:space="preserve">  電腦軟體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</si>
</sst>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.0%"/>
    <numFmt numFmtId="178" formatCode="0.0"/>
    <numFmt numFmtId="179" formatCode="#,##0.0;\-#,##0.0"/>
    <numFmt numFmtId="180" formatCode="#,##0_);\(#,##0\)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#,##0_);[Red]\(#,##0\)"/>
    <numFmt numFmtId="184" formatCode="_-* #,##0.0_-;\-* #,##0.0_-;_-* &quot;-&quot;??_-;_-@_-"/>
    <numFmt numFmtId="185" formatCode="_-* #,##0_-;\-* #,##0_-;_-* &quot;-&quot;??_-;_-@_-"/>
    <numFmt numFmtId="186" formatCode="0_);[Red]\(0\)"/>
    <numFmt numFmtId="187" formatCode="0_);\(0\)"/>
    <numFmt numFmtId="188" formatCode="#,##0.0"/>
    <numFmt numFmtId="189" formatCode="#,##0.0_);\(#,##0.0\)"/>
    <numFmt numFmtId="190" formatCode="#,##0.00_);\(#,##0.00\)"/>
    <numFmt numFmtId="191" formatCode="&quot;$&quot;#,##0_);[Red]\(&quot;$&quot;#,##0\)"/>
    <numFmt numFmtId="192" formatCode="#,##0_ "/>
    <numFmt numFmtId="193" formatCode="#,##0.0_);[Red]\(#,##0.0\)"/>
    <numFmt numFmtId="194" formatCode="#,##0.00_);[Red]\(#,##0.00\)"/>
    <numFmt numFmtId="195" formatCode="&quot;$&quot;#,##0_);\(&quot;$&quot;#,##0\)"/>
    <numFmt numFmtId="196" formatCode="0.00_);[Red]\(0.00\)"/>
    <numFmt numFmtId="197" formatCode="0.0_);[Red]\(0.0\)"/>
    <numFmt numFmtId="198" formatCode="#,##0_ ;[Red]\-#,##0\ "/>
    <numFmt numFmtId="199" formatCode="m&quot;月&quot;d&quot;日&quot;"/>
    <numFmt numFmtId="200" formatCode="#,##0.00_ "/>
    <numFmt numFmtId="201" formatCode="[&gt;99999999]0000\-000\-000;000\-000\-000"/>
    <numFmt numFmtId="202" formatCode="[&lt;=99999999]####\-####;\(0#\)\ ####\-####"/>
    <numFmt numFmtId="203" formatCode="#,##0.\-"/>
    <numFmt numFmtId="204" formatCode="0.00_ "/>
    <numFmt numFmtId="205" formatCode="mmm\-yyyy"/>
    <numFmt numFmtId="206" formatCode="#,##0;[Red]#,##0"/>
  </numFmts>
  <fonts count="22">
    <font>
      <sz val="12"/>
      <name val="Courier"/>
      <family val="3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0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u val="single"/>
      <sz val="14"/>
      <name val="標楷體"/>
      <family val="4"/>
    </font>
    <font>
      <b/>
      <sz val="12"/>
      <name val="標楷體"/>
      <family val="4"/>
    </font>
    <font>
      <b/>
      <u val="single"/>
      <sz val="12"/>
      <name val="標楷體"/>
      <family val="4"/>
    </font>
    <font>
      <b/>
      <sz val="11"/>
      <name val="標楷體"/>
      <family val="4"/>
    </font>
    <font>
      <b/>
      <u val="single"/>
      <sz val="11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5">
    <xf numFmtId="37" fontId="0" fillId="0" borderId="0" xfId="0" applyAlignment="1">
      <alignment/>
    </xf>
    <xf numFmtId="180" fontId="5" fillId="0" borderId="0" xfId="0" applyNumberFormat="1" applyFont="1" applyAlignment="1" applyProtection="1">
      <alignment/>
      <protection/>
    </xf>
    <xf numFmtId="180" fontId="5" fillId="0" borderId="1" xfId="0" applyNumberFormat="1" applyFont="1" applyBorder="1" applyAlignment="1" applyProtection="1">
      <alignment vertical="center"/>
      <protection/>
    </xf>
    <xf numFmtId="180" fontId="5" fillId="0" borderId="2" xfId="0" applyNumberFormat="1" applyFont="1" applyBorder="1" applyAlignment="1" applyProtection="1">
      <alignment vertical="center"/>
      <protection/>
    </xf>
    <xf numFmtId="180" fontId="8" fillId="0" borderId="3" xfId="0" applyNumberFormat="1" applyFont="1" applyBorder="1" applyAlignment="1" applyProtection="1">
      <alignment horizontal="right"/>
      <protection/>
    </xf>
    <xf numFmtId="180" fontId="8" fillId="0" borderId="1" xfId="0" applyNumberFormat="1" applyFont="1" applyBorder="1" applyAlignment="1" applyProtection="1">
      <alignment horizontal="right"/>
      <protection/>
    </xf>
    <xf numFmtId="180" fontId="8" fillId="0" borderId="1" xfId="0" applyNumberFormat="1" applyFont="1" applyBorder="1" applyAlignment="1" applyProtection="1">
      <alignment/>
      <protection/>
    </xf>
    <xf numFmtId="180" fontId="8" fillId="0" borderId="3" xfId="0" applyNumberFormat="1" applyFont="1" applyBorder="1" applyAlignment="1" applyProtection="1">
      <alignment/>
      <protection/>
    </xf>
    <xf numFmtId="180" fontId="8" fillId="0" borderId="2" xfId="0" applyNumberFormat="1" applyFont="1" applyBorder="1" applyAlignment="1" applyProtection="1">
      <alignment horizontal="right"/>
      <protection/>
    </xf>
    <xf numFmtId="180" fontId="8" fillId="0" borderId="2" xfId="0" applyNumberFormat="1" applyFont="1" applyBorder="1" applyAlignment="1" applyProtection="1">
      <alignment/>
      <protection/>
    </xf>
    <xf numFmtId="180" fontId="8" fillId="0" borderId="4" xfId="0" applyNumberFormat="1" applyFont="1" applyBorder="1" applyAlignment="1" applyProtection="1">
      <alignment horizontal="right"/>
      <protection/>
    </xf>
    <xf numFmtId="180" fontId="8" fillId="0" borderId="4" xfId="0" applyNumberFormat="1" applyFont="1" applyBorder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0" fontId="5" fillId="0" borderId="4" xfId="0" applyNumberFormat="1" applyFont="1" applyBorder="1" applyAlignment="1" applyProtection="1">
      <alignment horizontal="center" vertical="center"/>
      <protection/>
    </xf>
    <xf numFmtId="180" fontId="5" fillId="0" borderId="5" xfId="0" applyNumberFormat="1" applyFont="1" applyBorder="1" applyAlignment="1" applyProtection="1">
      <alignment vertical="center"/>
      <protection/>
    </xf>
    <xf numFmtId="180" fontId="5" fillId="0" borderId="0" xfId="0" applyNumberFormat="1" applyFont="1" applyAlignment="1" applyProtection="1">
      <alignment vertical="center"/>
      <protection/>
    </xf>
    <xf numFmtId="180" fontId="5" fillId="0" borderId="4" xfId="0" applyNumberFormat="1" applyFont="1" applyBorder="1" applyAlignment="1" applyProtection="1">
      <alignment horizontal="left" vertical="center"/>
      <protection/>
    </xf>
    <xf numFmtId="180" fontId="5" fillId="0" borderId="1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Alignment="1" applyProtection="1">
      <alignment horizontal="left" vertical="center"/>
      <protection/>
    </xf>
    <xf numFmtId="180" fontId="5" fillId="0" borderId="3" xfId="0" applyNumberFormat="1" applyFont="1" applyBorder="1" applyAlignment="1" applyProtection="1">
      <alignment vertical="center"/>
      <protection/>
    </xf>
    <xf numFmtId="183" fontId="8" fillId="0" borderId="4" xfId="0" applyNumberFormat="1" applyFont="1" applyBorder="1" applyAlignment="1" applyProtection="1">
      <alignment horizontal="left" vertical="center"/>
      <protection/>
    </xf>
    <xf numFmtId="183" fontId="8" fillId="0" borderId="4" xfId="0" applyNumberFormat="1" applyFont="1" applyBorder="1" applyAlignment="1" applyProtection="1">
      <alignment vertical="center"/>
      <protection/>
    </xf>
    <xf numFmtId="183" fontId="8" fillId="0" borderId="1" xfId="0" applyNumberFormat="1" applyFont="1" applyBorder="1" applyAlignment="1" applyProtection="1">
      <alignment horizontal="right" vertical="center"/>
      <protection/>
    </xf>
    <xf numFmtId="183" fontId="8" fillId="0" borderId="1" xfId="0" applyNumberFormat="1" applyFont="1" applyBorder="1" applyAlignment="1" applyProtection="1">
      <alignment vertical="center"/>
      <protection/>
    </xf>
    <xf numFmtId="183" fontId="8" fillId="0" borderId="3" xfId="0" applyNumberFormat="1" applyFont="1" applyBorder="1" applyAlignment="1" applyProtection="1">
      <alignment horizontal="right" vertical="center"/>
      <protection/>
    </xf>
    <xf numFmtId="183" fontId="8" fillId="0" borderId="5" xfId="0" applyNumberFormat="1" applyFont="1" applyBorder="1" applyAlignment="1" applyProtection="1">
      <alignment vertical="center"/>
      <protection/>
    </xf>
    <xf numFmtId="180" fontId="8" fillId="0" borderId="6" xfId="0" applyNumberFormat="1" applyFont="1" applyBorder="1" applyAlignment="1" applyProtection="1">
      <alignment horizontal="right"/>
      <protection/>
    </xf>
    <xf numFmtId="180" fontId="8" fillId="0" borderId="6" xfId="0" applyNumberFormat="1" applyFont="1" applyBorder="1" applyAlignment="1" applyProtection="1">
      <alignment/>
      <protection/>
    </xf>
    <xf numFmtId="180" fontId="5" fillId="0" borderId="2" xfId="0" applyNumberFormat="1" applyFont="1" applyBorder="1" applyAlignment="1" applyProtection="1">
      <alignment horizontal="center" vertical="center"/>
      <protection/>
    </xf>
    <xf numFmtId="180" fontId="5" fillId="0" borderId="7" xfId="0" applyNumberFormat="1" applyFont="1" applyBorder="1" applyAlignment="1" applyProtection="1">
      <alignment horizontal="center" vertical="center"/>
      <protection/>
    </xf>
    <xf numFmtId="180" fontId="5" fillId="0" borderId="8" xfId="0" applyNumberFormat="1" applyFont="1" applyBorder="1" applyAlignment="1" applyProtection="1">
      <alignment horizontal="center" vertical="center"/>
      <protection/>
    </xf>
    <xf numFmtId="183" fontId="15" fillId="0" borderId="2" xfId="0" applyNumberFormat="1" applyFont="1" applyBorder="1" applyAlignment="1" applyProtection="1">
      <alignment vertical="center"/>
      <protection/>
    </xf>
    <xf numFmtId="180" fontId="13" fillId="0" borderId="1" xfId="0" applyNumberFormat="1" applyFont="1" applyBorder="1" applyAlignment="1" applyProtection="1">
      <alignment vertical="center"/>
      <protection/>
    </xf>
    <xf numFmtId="183" fontId="15" fillId="0" borderId="2" xfId="0" applyNumberFormat="1" applyFont="1" applyBorder="1" applyAlignment="1" applyProtection="1" quotePrefix="1">
      <alignment vertical="center"/>
      <protection/>
    </xf>
    <xf numFmtId="183" fontId="15" fillId="0" borderId="4" xfId="0" applyNumberFormat="1" applyFont="1" applyBorder="1" applyAlignment="1" applyProtection="1" quotePrefix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0" fontId="8" fillId="0" borderId="2" xfId="0" applyNumberFormat="1" applyFont="1" applyBorder="1" applyAlignment="1" applyProtection="1">
      <alignment horizontal="right" vertical="center"/>
      <protection/>
    </xf>
    <xf numFmtId="180" fontId="8" fillId="0" borderId="4" xfId="0" applyNumberFormat="1" applyFont="1" applyBorder="1" applyAlignment="1" applyProtection="1">
      <alignment horizontal="right" vertical="center"/>
      <protection/>
    </xf>
    <xf numFmtId="180" fontId="8" fillId="0" borderId="7" xfId="0" applyNumberFormat="1" applyFont="1" applyBorder="1" applyAlignment="1" applyProtection="1">
      <alignment vertical="center"/>
      <protection/>
    </xf>
    <xf numFmtId="180" fontId="8" fillId="0" borderId="3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2" xfId="0" applyNumberFormat="1" applyFont="1" applyBorder="1" applyAlignment="1" applyProtection="1">
      <alignment vertical="center"/>
      <protection/>
    </xf>
    <xf numFmtId="180" fontId="8" fillId="0" borderId="3" xfId="0" applyNumberFormat="1" applyFont="1" applyBorder="1" applyAlignment="1" applyProtection="1">
      <alignment vertical="center"/>
      <protection/>
    </xf>
    <xf numFmtId="180" fontId="8" fillId="0" borderId="4" xfId="0" applyNumberFormat="1" applyFont="1" applyBorder="1" applyAlignment="1" applyProtection="1">
      <alignment horizontal="center" vertical="center"/>
      <protection/>
    </xf>
    <xf numFmtId="180" fontId="5" fillId="0" borderId="3" xfId="0" applyNumberFormat="1" applyFont="1" applyBorder="1" applyAlignment="1" applyProtection="1">
      <alignment horizontal="center" vertical="center"/>
      <protection/>
    </xf>
    <xf numFmtId="180" fontId="17" fillId="0" borderId="1" xfId="0" applyNumberFormat="1" applyFont="1" applyBorder="1" applyAlignment="1" applyProtection="1">
      <alignment vertical="center"/>
      <protection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1" xfId="0" applyFont="1" applyBorder="1" applyAlignment="1" applyProtection="1">
      <alignment horizontal="left" vertical="center"/>
      <protection/>
    </xf>
    <xf numFmtId="183" fontId="8" fillId="0" borderId="0" xfId="0" applyNumberFormat="1" applyFont="1" applyAlignment="1" applyProtection="1">
      <alignment vertical="center"/>
      <protection/>
    </xf>
    <xf numFmtId="196" fontId="8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horizontal="right" vertical="center"/>
      <protection/>
    </xf>
    <xf numFmtId="49" fontId="8" fillId="0" borderId="3" xfId="0" applyNumberFormat="1" applyFont="1" applyBorder="1" applyAlignment="1" applyProtection="1">
      <alignment horizontal="right" vertical="center"/>
      <protection/>
    </xf>
    <xf numFmtId="183" fontId="8" fillId="0" borderId="11" xfId="0" applyNumberFormat="1" applyFont="1" applyBorder="1" applyAlignment="1" applyProtection="1">
      <alignment vertical="center"/>
      <protection/>
    </xf>
    <xf numFmtId="196" fontId="8" fillId="0" borderId="2" xfId="0" applyNumberFormat="1" applyFont="1" applyBorder="1" applyAlignment="1" applyProtection="1">
      <alignment horizontal="right" vertical="center"/>
      <protection/>
    </xf>
    <xf numFmtId="49" fontId="8" fillId="0" borderId="2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194" fontId="8" fillId="0" borderId="3" xfId="0" applyNumberFormat="1" applyFont="1" applyBorder="1" applyAlignment="1" applyProtection="1">
      <alignment horizontal="right" vertical="center"/>
      <protection/>
    </xf>
    <xf numFmtId="183" fontId="8" fillId="0" borderId="12" xfId="0" applyNumberFormat="1" applyFont="1" applyBorder="1" applyAlignment="1" applyProtection="1">
      <alignment vertical="center"/>
      <protection/>
    </xf>
    <xf numFmtId="196" fontId="8" fillId="0" borderId="4" xfId="0" applyNumberFormat="1" applyFont="1" applyBorder="1" applyAlignment="1" applyProtection="1">
      <alignment horizontal="right" vertical="center"/>
      <protection/>
    </xf>
    <xf numFmtId="49" fontId="8" fillId="0" borderId="4" xfId="0" applyNumberFormat="1" applyFont="1" applyBorder="1" applyAlignment="1" applyProtection="1">
      <alignment horizontal="right" vertical="center"/>
      <protection/>
    </xf>
    <xf numFmtId="37" fontId="8" fillId="0" borderId="4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left" vertical="center"/>
      <protection/>
    </xf>
    <xf numFmtId="183" fontId="8" fillId="0" borderId="9" xfId="0" applyNumberFormat="1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horizontal="left" vertical="center"/>
      <protection/>
    </xf>
    <xf numFmtId="37" fontId="5" fillId="0" borderId="1" xfId="0" applyFont="1" applyBorder="1" applyAlignment="1" applyProtection="1">
      <alignment horizontal="left" vertical="center"/>
      <protection/>
    </xf>
    <xf numFmtId="37" fontId="5" fillId="0" borderId="2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 applyProtection="1">
      <alignment horizontal="left" vertical="center"/>
      <protection/>
    </xf>
    <xf numFmtId="183" fontId="8" fillId="0" borderId="4" xfId="0" applyNumberFormat="1" applyFont="1" applyBorder="1" applyAlignment="1" applyProtection="1" quotePrefix="1">
      <alignment vertical="center"/>
      <protection/>
    </xf>
    <xf numFmtId="180" fontId="5" fillId="0" borderId="1" xfId="0" applyNumberFormat="1" applyFont="1" applyBorder="1" applyAlignment="1" applyProtection="1">
      <alignment horizontal="left" vertical="center"/>
      <protection/>
    </xf>
    <xf numFmtId="183" fontId="5" fillId="0" borderId="9" xfId="0" applyNumberFormat="1" applyFont="1" applyBorder="1" applyAlignment="1" applyProtection="1">
      <alignment horizontal="center" vertical="center"/>
      <protection/>
    </xf>
    <xf numFmtId="37" fontId="5" fillId="0" borderId="1" xfId="0" applyFont="1" applyBorder="1" applyAlignment="1" applyProtection="1">
      <alignment horizontal="center" vertical="center"/>
      <protection/>
    </xf>
    <xf numFmtId="180" fontId="5" fillId="0" borderId="4" xfId="0" applyNumberFormat="1" applyFont="1" applyBorder="1" applyAlignment="1" applyProtection="1">
      <alignment vertical="center"/>
      <protection/>
    </xf>
    <xf numFmtId="183" fontId="15" fillId="0" borderId="3" xfId="0" applyNumberFormat="1" applyFont="1" applyBorder="1" applyAlignment="1" applyProtection="1">
      <alignment vertical="center"/>
      <protection/>
    </xf>
    <xf numFmtId="183" fontId="8" fillId="0" borderId="3" xfId="0" applyNumberFormat="1" applyFont="1" applyBorder="1" applyAlignment="1" applyProtection="1">
      <alignment vertical="center"/>
      <protection/>
    </xf>
    <xf numFmtId="180" fontId="13" fillId="0" borderId="1" xfId="0" applyNumberFormat="1" applyFont="1" applyBorder="1" applyAlignment="1" applyProtection="1">
      <alignment horizontal="left" vertical="center"/>
      <protection/>
    </xf>
    <xf numFmtId="183" fontId="8" fillId="0" borderId="2" xfId="0" applyNumberFormat="1" applyFont="1" applyBorder="1" applyAlignment="1" applyProtection="1">
      <alignment vertical="center"/>
      <protection/>
    </xf>
    <xf numFmtId="180" fontId="13" fillId="0" borderId="5" xfId="0" applyNumberFormat="1" applyFont="1" applyBorder="1" applyAlignment="1" applyProtection="1">
      <alignment vertical="center"/>
      <protection/>
    </xf>
    <xf numFmtId="183" fontId="8" fillId="0" borderId="10" xfId="0" applyNumberFormat="1" applyFont="1" applyBorder="1" applyAlignment="1" applyProtection="1">
      <alignment vertical="center"/>
      <protection/>
    </xf>
    <xf numFmtId="183" fontId="5" fillId="0" borderId="0" xfId="0" applyNumberFormat="1" applyFont="1" applyAlignment="1" applyProtection="1">
      <alignment vertical="center"/>
      <protection/>
    </xf>
    <xf numFmtId="180" fontId="10" fillId="0" borderId="0" xfId="0" applyNumberFormat="1" applyFont="1" applyAlignment="1" applyProtection="1">
      <alignment horizontal="left"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196" fontId="5" fillId="0" borderId="0" xfId="0" applyNumberFormat="1" applyFont="1" applyAlignment="1" applyProtection="1">
      <alignment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196" fontId="5" fillId="0" borderId="12" xfId="0" applyNumberFormat="1" applyFont="1" applyBorder="1" applyAlignment="1" applyProtection="1">
      <alignment horizontal="center" vertical="center"/>
      <protection/>
    </xf>
    <xf numFmtId="196" fontId="5" fillId="0" borderId="4" xfId="0" applyNumberFormat="1" applyFont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 horizontal="center" vertical="center"/>
      <protection/>
    </xf>
    <xf numFmtId="37" fontId="5" fillId="0" borderId="3" xfId="0" applyFont="1" applyBorder="1" applyAlignment="1" applyProtection="1">
      <alignment horizontal="center" vertical="center"/>
      <protection/>
    </xf>
    <xf numFmtId="183" fontId="8" fillId="0" borderId="1" xfId="17" applyNumberFormat="1" applyFont="1" applyBorder="1" applyAlignment="1" applyProtection="1">
      <alignment vertical="center"/>
      <protection/>
    </xf>
    <xf numFmtId="183" fontId="8" fillId="0" borderId="8" xfId="0" applyNumberFormat="1" applyFont="1" applyBorder="1" applyAlignment="1" applyProtection="1">
      <alignment vertical="center"/>
      <protection/>
    </xf>
    <xf numFmtId="183" fontId="8" fillId="0" borderId="2" xfId="17" applyNumberFormat="1" applyFont="1" applyBorder="1" applyAlignment="1" applyProtection="1">
      <alignment vertical="center"/>
      <protection/>
    </xf>
    <xf numFmtId="183" fontId="8" fillId="0" borderId="7" xfId="0" applyNumberFormat="1" applyFont="1" applyBorder="1" applyAlignment="1" applyProtection="1">
      <alignment vertical="center"/>
      <protection/>
    </xf>
    <xf numFmtId="183" fontId="8" fillId="0" borderId="13" xfId="17" applyNumberFormat="1" applyFont="1" applyBorder="1" applyAlignment="1" applyProtection="1">
      <alignment vertical="center"/>
      <protection/>
    </xf>
    <xf numFmtId="183" fontId="8" fillId="0" borderId="13" xfId="0" applyNumberFormat="1" applyFont="1" applyBorder="1" applyAlignment="1" applyProtection="1">
      <alignment vertical="center"/>
      <protection/>
    </xf>
    <xf numFmtId="183" fontId="8" fillId="0" borderId="5" xfId="18" applyNumberFormat="1" applyFont="1" applyBorder="1" applyAlignment="1" applyProtection="1">
      <alignment vertical="center"/>
      <protection/>
    </xf>
    <xf numFmtId="183" fontId="8" fillId="0" borderId="1" xfId="18" applyNumberFormat="1" applyFont="1" applyBorder="1" applyAlignment="1" applyProtection="1">
      <alignment vertical="center"/>
      <protection/>
    </xf>
    <xf numFmtId="182" fontId="5" fillId="0" borderId="0" xfId="18" applyNumberFormat="1" applyFont="1" applyAlignment="1" applyProtection="1">
      <alignment vertical="center"/>
      <protection/>
    </xf>
    <xf numFmtId="183" fontId="8" fillId="0" borderId="14" xfId="0" applyNumberFormat="1" applyFont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vertical="center"/>
      <protection/>
    </xf>
    <xf numFmtId="196" fontId="8" fillId="0" borderId="0" xfId="0" applyNumberFormat="1" applyFont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37" fontId="5" fillId="0" borderId="4" xfId="0" applyFont="1" applyBorder="1" applyAlignment="1" applyProtection="1">
      <alignment horizontal="center" vertical="center"/>
      <protection/>
    </xf>
    <xf numFmtId="37" fontId="5" fillId="0" borderId="8" xfId="0" applyFont="1" applyBorder="1" applyAlignment="1" applyProtection="1">
      <alignment horizontal="center" vertical="center"/>
      <protection/>
    </xf>
    <xf numFmtId="183" fontId="5" fillId="0" borderId="8" xfId="0" applyNumberFormat="1" applyFont="1" applyBorder="1" applyAlignment="1" applyProtection="1">
      <alignment vertical="center"/>
      <protection/>
    </xf>
    <xf numFmtId="183" fontId="5" fillId="0" borderId="13" xfId="0" applyNumberFormat="1" applyFont="1" applyBorder="1" applyAlignment="1" applyProtection="1">
      <alignment vertical="center"/>
      <protection/>
    </xf>
    <xf numFmtId="183" fontId="5" fillId="0" borderId="14" xfId="0" applyNumberFormat="1" applyFont="1" applyBorder="1" applyAlignment="1" applyProtection="1">
      <alignment vertical="center"/>
      <protection/>
    </xf>
    <xf numFmtId="183" fontId="5" fillId="0" borderId="15" xfId="0" applyNumberFormat="1" applyFont="1" applyBorder="1" applyAlignment="1" applyProtection="1">
      <alignment vertical="center"/>
      <protection/>
    </xf>
    <xf numFmtId="183" fontId="5" fillId="0" borderId="2" xfId="0" applyNumberFormat="1" applyFont="1" applyBorder="1" applyAlignment="1" applyProtection="1">
      <alignment vertical="center"/>
      <protection/>
    </xf>
    <xf numFmtId="192" fontId="5" fillId="0" borderId="0" xfId="0" applyNumberFormat="1" applyFont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right" vertical="center"/>
      <protection/>
    </xf>
    <xf numFmtId="192" fontId="5" fillId="0" borderId="2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horizontal="center" vertical="center"/>
      <protection/>
    </xf>
    <xf numFmtId="196" fontId="5" fillId="0" borderId="2" xfId="0" applyNumberFormat="1" applyFont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192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180" fontId="8" fillId="0" borderId="2" xfId="0" applyNumberFormat="1" applyFont="1" applyBorder="1" applyAlignment="1" applyProtection="1">
      <alignment horizontal="center" vertical="center"/>
      <protection/>
    </xf>
    <xf numFmtId="186" fontId="5" fillId="0" borderId="0" xfId="0" applyNumberFormat="1" applyFont="1" applyAlignment="1" applyProtection="1">
      <alignment vertical="center"/>
      <protection/>
    </xf>
    <xf numFmtId="186" fontId="5" fillId="0" borderId="4" xfId="0" applyNumberFormat="1" applyFont="1" applyBorder="1" applyAlignment="1" applyProtection="1">
      <alignment horizontal="center" vertical="center"/>
      <protection/>
    </xf>
    <xf numFmtId="37" fontId="6" fillId="0" borderId="3" xfId="0" applyFont="1" applyBorder="1" applyAlignment="1" applyProtection="1">
      <alignment horizontal="center" vertical="center"/>
      <protection/>
    </xf>
    <xf numFmtId="180" fontId="8" fillId="0" borderId="1" xfId="0" applyNumberFormat="1" applyFont="1" applyBorder="1" applyAlignment="1" applyProtection="1">
      <alignment vertical="center"/>
      <protection/>
    </xf>
    <xf numFmtId="186" fontId="8" fillId="0" borderId="1" xfId="17" applyNumberFormat="1" applyFont="1" applyBorder="1" applyAlignment="1" applyProtection="1">
      <alignment vertical="center"/>
      <protection/>
    </xf>
    <xf numFmtId="180" fontId="8" fillId="0" borderId="5" xfId="0" applyNumberFormat="1" applyFont="1" applyBorder="1" applyAlignment="1" applyProtection="1">
      <alignment vertical="center"/>
      <protection/>
    </xf>
    <xf numFmtId="186" fontId="8" fillId="0" borderId="4" xfId="17" applyNumberFormat="1" applyFont="1" applyBorder="1" applyAlignment="1" applyProtection="1">
      <alignment vertical="center"/>
      <protection/>
    </xf>
    <xf numFmtId="180" fontId="8" fillId="0" borderId="6" xfId="0" applyNumberFormat="1" applyFont="1" applyBorder="1" applyAlignment="1" applyProtection="1">
      <alignment vertical="center"/>
      <protection/>
    </xf>
    <xf numFmtId="186" fontId="8" fillId="0" borderId="2" xfId="17" applyNumberFormat="1" applyFont="1" applyBorder="1" applyAlignment="1" applyProtection="1">
      <alignment vertical="center"/>
      <protection/>
    </xf>
    <xf numFmtId="180" fontId="8" fillId="0" borderId="4" xfId="0" applyNumberFormat="1" applyFont="1" applyBorder="1" applyAlignment="1" applyProtection="1">
      <alignment vertical="center"/>
      <protection/>
    </xf>
    <xf numFmtId="186" fontId="8" fillId="0" borderId="8" xfId="17" applyNumberFormat="1" applyFont="1" applyBorder="1" applyAlignment="1" applyProtection="1">
      <alignment vertical="center"/>
      <protection/>
    </xf>
    <xf numFmtId="186" fontId="8" fillId="0" borderId="3" xfId="17" applyNumberFormat="1" applyFont="1" applyBorder="1" applyAlignment="1" applyProtection="1">
      <alignment vertical="center"/>
      <protection/>
    </xf>
    <xf numFmtId="37" fontId="5" fillId="0" borderId="1" xfId="0" applyFont="1" applyBorder="1" applyAlignment="1" applyProtection="1">
      <alignment vertical="center"/>
      <protection/>
    </xf>
    <xf numFmtId="186" fontId="8" fillId="0" borderId="15" xfId="17" applyNumberFormat="1" applyFont="1" applyBorder="1" applyAlignment="1" applyProtection="1">
      <alignment vertical="center"/>
      <protection/>
    </xf>
    <xf numFmtId="186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37" fontId="8" fillId="0" borderId="0" xfId="0" applyFont="1" applyAlignment="1" applyProtection="1">
      <alignment vertical="center"/>
      <protection/>
    </xf>
    <xf numFmtId="186" fontId="6" fillId="0" borderId="0" xfId="0" applyNumberFormat="1" applyFont="1" applyAlignment="1" applyProtection="1">
      <alignment vertical="center"/>
      <protection/>
    </xf>
    <xf numFmtId="37" fontId="6" fillId="0" borderId="0" xfId="0" applyFont="1" applyAlignment="1" applyProtection="1">
      <alignment/>
      <protection/>
    </xf>
    <xf numFmtId="183" fontId="8" fillId="0" borderId="9" xfId="0" applyNumberFormat="1" applyFont="1" applyBorder="1" applyAlignment="1" applyProtection="1">
      <alignment horizontal="center"/>
      <protection/>
    </xf>
    <xf numFmtId="180" fontId="8" fillId="0" borderId="2" xfId="0" applyNumberFormat="1" applyFont="1" applyBorder="1" applyAlignment="1" applyProtection="1">
      <alignment/>
      <protection/>
    </xf>
    <xf numFmtId="180" fontId="8" fillId="0" borderId="6" xfId="0" applyNumberFormat="1" applyFont="1" applyBorder="1" applyAlignment="1" applyProtection="1">
      <alignment/>
      <protection/>
    </xf>
    <xf numFmtId="183" fontId="8" fillId="0" borderId="2" xfId="17" applyNumberFormat="1" applyFont="1" applyBorder="1" applyAlignment="1" applyProtection="1">
      <alignment/>
      <protection/>
    </xf>
    <xf numFmtId="180" fontId="8" fillId="0" borderId="1" xfId="0" applyNumberFormat="1" applyFont="1" applyBorder="1" applyAlignment="1" applyProtection="1">
      <alignment/>
      <protection/>
    </xf>
    <xf numFmtId="180" fontId="8" fillId="0" borderId="5" xfId="0" applyNumberFormat="1" applyFont="1" applyBorder="1" applyAlignment="1" applyProtection="1">
      <alignment/>
      <protection/>
    </xf>
    <xf numFmtId="183" fontId="8" fillId="0" borderId="4" xfId="17" applyNumberFormat="1" applyFont="1" applyBorder="1" applyAlignment="1" applyProtection="1">
      <alignment/>
      <protection/>
    </xf>
    <xf numFmtId="183" fontId="8" fillId="0" borderId="1" xfId="17" applyNumberFormat="1" applyFont="1" applyBorder="1" applyAlignment="1" applyProtection="1">
      <alignment/>
      <protection/>
    </xf>
    <xf numFmtId="183" fontId="8" fillId="0" borderId="3" xfId="17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183" fontId="8" fillId="0" borderId="0" xfId="0" applyNumberFormat="1" applyFont="1" applyAlignment="1" applyProtection="1">
      <alignment/>
      <protection/>
    </xf>
    <xf numFmtId="180" fontId="8" fillId="0" borderId="4" xfId="0" applyNumberFormat="1" applyFont="1" applyBorder="1" applyAlignment="1" applyProtection="1">
      <alignment horizontal="center" vertical="center"/>
      <protection/>
    </xf>
    <xf numFmtId="37" fontId="8" fillId="0" borderId="0" xfId="0" applyFont="1" applyAlignment="1" applyProtection="1">
      <alignment horizontal="center" vertical="center"/>
      <protection/>
    </xf>
    <xf numFmtId="180" fontId="16" fillId="0" borderId="0" xfId="0" applyNumberFormat="1" applyFont="1" applyAlignment="1" applyProtection="1">
      <alignment horizontal="center" vertical="center"/>
      <protection/>
    </xf>
    <xf numFmtId="180" fontId="15" fillId="0" borderId="0" xfId="0" applyNumberFormat="1" applyFont="1" applyAlignment="1" applyProtection="1">
      <alignment horizontal="center" vertical="center"/>
      <protection/>
    </xf>
    <xf numFmtId="37" fontId="15" fillId="0" borderId="0" xfId="0" applyFont="1" applyBorder="1" applyAlignment="1" applyProtection="1">
      <alignment horizontal="center" vertical="center"/>
      <protection/>
    </xf>
    <xf numFmtId="180" fontId="17" fillId="0" borderId="4" xfId="0" applyNumberFormat="1" applyFont="1" applyBorder="1" applyAlignment="1" applyProtection="1">
      <alignment horizontal="left" vertical="top" wrapText="1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3" fontId="5" fillId="0" borderId="9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4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 applyProtection="1">
      <alignment horizontal="center" vertical="center"/>
      <protection/>
    </xf>
    <xf numFmtId="180" fontId="5" fillId="0" borderId="3" xfId="0" applyNumberFormat="1" applyFont="1" applyBorder="1" applyAlignment="1" applyProtection="1">
      <alignment horizontal="center" vertical="center"/>
      <protection/>
    </xf>
    <xf numFmtId="180" fontId="5" fillId="0" borderId="7" xfId="0" applyNumberFormat="1" applyFont="1" applyBorder="1" applyAlignment="1" applyProtection="1">
      <alignment horizontal="center" vertical="center"/>
      <protection/>
    </xf>
    <xf numFmtId="180" fontId="5" fillId="0" borderId="8" xfId="0" applyNumberFormat="1" applyFont="1" applyBorder="1" applyAlignment="1" applyProtection="1">
      <alignment horizontal="center" vertical="center"/>
      <protection/>
    </xf>
    <xf numFmtId="37" fontId="12" fillId="0" borderId="0" xfId="0" applyFont="1" applyAlignment="1" applyProtection="1">
      <alignment horizontal="center"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5" fillId="0" borderId="12" xfId="0" applyFont="1" applyBorder="1" applyAlignment="1" applyProtection="1">
      <alignment horizontal="left" vertical="center"/>
      <protection/>
    </xf>
    <xf numFmtId="37" fontId="14" fillId="0" borderId="0" xfId="0" applyFont="1" applyAlignment="1" applyProtection="1">
      <alignment horizontal="center" vertical="center"/>
      <protection/>
    </xf>
    <xf numFmtId="37" fontId="13" fillId="0" borderId="0" xfId="0" applyFont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left" vertical="center"/>
      <protection/>
    </xf>
    <xf numFmtId="180" fontId="5" fillId="0" borderId="6" xfId="0" applyNumberFormat="1" applyFont="1" applyBorder="1" applyAlignment="1" applyProtection="1">
      <alignment horizontal="center" vertical="center"/>
      <protection/>
    </xf>
    <xf numFmtId="180" fontId="8" fillId="0" borderId="8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 applyProtection="1">
      <alignment horizontal="left" vertical="top" wrapText="1"/>
      <protection/>
    </xf>
    <xf numFmtId="180" fontId="5" fillId="0" borderId="3" xfId="0" applyNumberFormat="1" applyFont="1" applyBorder="1" applyAlignment="1" applyProtection="1">
      <alignment horizontal="left" vertical="top" wrapText="1"/>
      <protection/>
    </xf>
    <xf numFmtId="37" fontId="8" fillId="0" borderId="0" xfId="0" applyFont="1" applyAlignment="1" applyProtection="1">
      <alignment horizontal="center"/>
      <protection/>
    </xf>
    <xf numFmtId="180" fontId="12" fillId="0" borderId="0" xfId="0" applyNumberFormat="1" applyFont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 vertical="top"/>
      <protection/>
    </xf>
    <xf numFmtId="180" fontId="8" fillId="0" borderId="4" xfId="0" applyNumberFormat="1" applyFont="1" applyBorder="1" applyAlignment="1" applyProtection="1">
      <alignment horizontal="left" vertical="top" wrapText="1"/>
      <protection/>
    </xf>
    <xf numFmtId="180" fontId="8" fillId="0" borderId="1" xfId="0" applyNumberFormat="1" applyFont="1" applyBorder="1" applyAlignment="1" applyProtection="1">
      <alignment horizontal="left" vertical="top" wrapText="1"/>
      <protection/>
    </xf>
    <xf numFmtId="180" fontId="8" fillId="0" borderId="3" xfId="0" applyNumberFormat="1" applyFont="1" applyBorder="1" applyAlignment="1" applyProtection="1">
      <alignment horizontal="left" vertical="top" wrapText="1"/>
      <protection/>
    </xf>
    <xf numFmtId="180" fontId="8" fillId="0" borderId="12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A2" sqref="A2:H2"/>
    </sheetView>
  </sheetViews>
  <sheetFormatPr defaultColWidth="8.796875" defaultRowHeight="24.75" customHeight="1"/>
  <cols>
    <col min="1" max="1" width="21.796875" style="15" customWidth="1"/>
    <col min="2" max="2" width="16.296875" style="15" bestFit="1" customWidth="1"/>
    <col min="3" max="3" width="16.09765625" style="15" bestFit="1" customWidth="1"/>
    <col min="4" max="4" width="13.8984375" style="15" bestFit="1" customWidth="1"/>
    <col min="5" max="5" width="20.59765625" style="15" customWidth="1"/>
    <col min="6" max="6" width="16.296875" style="15" bestFit="1" customWidth="1"/>
    <col min="7" max="7" width="16.09765625" style="15" bestFit="1" customWidth="1"/>
    <col min="8" max="8" width="13.8984375" style="78" customWidth="1"/>
    <col min="9" max="16384" width="8.8984375" style="15" customWidth="1"/>
  </cols>
  <sheetData>
    <row r="1" spans="1:8" ht="24.75" customHeight="1">
      <c r="A1" s="158" t="s">
        <v>197</v>
      </c>
      <c r="B1" s="158"/>
      <c r="C1" s="158"/>
      <c r="D1" s="158"/>
      <c r="E1" s="158"/>
      <c r="F1" s="158"/>
      <c r="G1" s="158"/>
      <c r="H1" s="158"/>
    </row>
    <row r="2" spans="1:8" ht="24.75" customHeight="1">
      <c r="A2" s="159" t="s">
        <v>198</v>
      </c>
      <c r="B2" s="159"/>
      <c r="C2" s="159"/>
      <c r="D2" s="159"/>
      <c r="E2" s="159"/>
      <c r="F2" s="159"/>
      <c r="G2" s="159"/>
      <c r="H2" s="159"/>
    </row>
    <row r="3" spans="1:8" ht="24.75" customHeight="1">
      <c r="A3" s="160" t="s">
        <v>199</v>
      </c>
      <c r="B3" s="160"/>
      <c r="C3" s="160"/>
      <c r="D3" s="160"/>
      <c r="E3" s="160"/>
      <c r="F3" s="160"/>
      <c r="G3" s="160"/>
      <c r="H3" s="160"/>
    </row>
    <row r="4" spans="1:8" ht="24.75" customHeight="1">
      <c r="A4" s="15" t="s">
        <v>200</v>
      </c>
      <c r="G4" s="157" t="s">
        <v>201</v>
      </c>
      <c r="H4" s="157"/>
    </row>
    <row r="5" spans="1:8" ht="24.75" customHeight="1">
      <c r="A5" s="16" t="s">
        <v>202</v>
      </c>
      <c r="B5" s="13" t="s">
        <v>203</v>
      </c>
      <c r="C5" s="13" t="s">
        <v>204</v>
      </c>
      <c r="D5" s="13" t="s">
        <v>205</v>
      </c>
      <c r="E5" s="16" t="s">
        <v>202</v>
      </c>
      <c r="F5" s="13" t="s">
        <v>203</v>
      </c>
      <c r="G5" s="13" t="s">
        <v>204</v>
      </c>
      <c r="H5" s="13" t="s">
        <v>205</v>
      </c>
    </row>
    <row r="6" spans="1:8" ht="24.75" customHeight="1">
      <c r="A6" s="17" t="s">
        <v>206</v>
      </c>
      <c r="B6" s="70" t="s">
        <v>207</v>
      </c>
      <c r="C6" s="70" t="s">
        <v>207</v>
      </c>
      <c r="D6" s="70" t="s">
        <v>208</v>
      </c>
      <c r="E6" s="17" t="s">
        <v>209</v>
      </c>
      <c r="F6" s="70" t="s">
        <v>207</v>
      </c>
      <c r="G6" s="70" t="s">
        <v>207</v>
      </c>
      <c r="H6" s="70" t="s">
        <v>208</v>
      </c>
    </row>
    <row r="7" spans="1:8" ht="24.75" customHeight="1">
      <c r="A7" s="19"/>
      <c r="B7" s="44" t="s">
        <v>210</v>
      </c>
      <c r="C7" s="44" t="s">
        <v>211</v>
      </c>
      <c r="D7" s="44" t="s">
        <v>212</v>
      </c>
      <c r="E7" s="19"/>
      <c r="F7" s="44" t="s">
        <v>210</v>
      </c>
      <c r="G7" s="44" t="s">
        <v>211</v>
      </c>
      <c r="H7" s="44" t="s">
        <v>212</v>
      </c>
    </row>
    <row r="8" spans="1:8" ht="24.75" customHeight="1">
      <c r="A8" s="2" t="s">
        <v>213</v>
      </c>
      <c r="B8" s="21"/>
      <c r="C8" s="21"/>
      <c r="D8" s="21"/>
      <c r="E8" s="71" t="s">
        <v>214</v>
      </c>
      <c r="F8" s="21"/>
      <c r="G8" s="21"/>
      <c r="H8" s="21"/>
    </row>
    <row r="9" spans="1:8" ht="24.75" customHeight="1">
      <c r="A9" s="32" t="s">
        <v>215</v>
      </c>
      <c r="B9" s="72">
        <f>SUM(B10:B13)</f>
        <v>157001288</v>
      </c>
      <c r="C9" s="72">
        <f>SUM(C10:C13)</f>
        <v>185848663</v>
      </c>
      <c r="D9" s="72">
        <f>SUM(D10:D13)</f>
        <v>-28847375</v>
      </c>
      <c r="E9" s="32" t="s">
        <v>216</v>
      </c>
      <c r="F9" s="72">
        <f>SUM(F10:F13)</f>
        <v>44894103</v>
      </c>
      <c r="G9" s="72">
        <f>SUM(G10:G13)</f>
        <v>68256456</v>
      </c>
      <c r="H9" s="72">
        <f>SUM(H10:H13)</f>
        <v>-23362353</v>
      </c>
    </row>
    <row r="10" spans="1:8" ht="24.75" customHeight="1">
      <c r="A10" s="2" t="s">
        <v>217</v>
      </c>
      <c r="B10" s="21">
        <v>616000</v>
      </c>
      <c r="C10" s="21">
        <v>582000</v>
      </c>
      <c r="D10" s="21">
        <f>B10-C10</f>
        <v>34000</v>
      </c>
      <c r="E10" s="14" t="s">
        <v>218</v>
      </c>
      <c r="F10" s="21">
        <v>0</v>
      </c>
      <c r="G10" s="21">
        <v>0</v>
      </c>
      <c r="H10" s="21">
        <f>F10-G10</f>
        <v>0</v>
      </c>
    </row>
    <row r="11" spans="1:8" ht="24.75" customHeight="1">
      <c r="A11" s="2" t="s">
        <v>219</v>
      </c>
      <c r="B11" s="23">
        <v>115880394</v>
      </c>
      <c r="C11" s="23">
        <v>143806658</v>
      </c>
      <c r="D11" s="23">
        <f>B11-C11</f>
        <v>-27926264</v>
      </c>
      <c r="E11" s="14" t="s">
        <v>220</v>
      </c>
      <c r="F11" s="23">
        <v>14907720</v>
      </c>
      <c r="G11" s="23">
        <v>29198660</v>
      </c>
      <c r="H11" s="23">
        <f>F11-G11</f>
        <v>-14290940</v>
      </c>
    </row>
    <row r="12" spans="1:8" ht="24.75" customHeight="1">
      <c r="A12" s="2" t="s">
        <v>221</v>
      </c>
      <c r="B12" s="23">
        <v>28769031</v>
      </c>
      <c r="C12" s="23">
        <v>27365095</v>
      </c>
      <c r="D12" s="23">
        <f>B12-C12</f>
        <v>1403936</v>
      </c>
      <c r="E12" s="14" t="s">
        <v>222</v>
      </c>
      <c r="F12" s="23">
        <v>27506697</v>
      </c>
      <c r="G12" s="23">
        <v>36927899</v>
      </c>
      <c r="H12" s="23">
        <f>F12-G12</f>
        <v>-9421202</v>
      </c>
    </row>
    <row r="13" spans="1:8" ht="24.75" customHeight="1">
      <c r="A13" s="2" t="s">
        <v>223</v>
      </c>
      <c r="B13" s="73">
        <v>11735863</v>
      </c>
      <c r="C13" s="73">
        <v>14094910</v>
      </c>
      <c r="D13" s="73">
        <f>B13-C13</f>
        <v>-2359047</v>
      </c>
      <c r="E13" s="14" t="s">
        <v>224</v>
      </c>
      <c r="F13" s="23">
        <v>2479686</v>
      </c>
      <c r="G13" s="23">
        <v>2129897</v>
      </c>
      <c r="H13" s="23">
        <f>F13-G13</f>
        <v>349789</v>
      </c>
    </row>
    <row r="14" spans="1:8" ht="24.75" customHeight="1">
      <c r="A14" s="74" t="s">
        <v>225</v>
      </c>
      <c r="B14" s="31">
        <f>SUM(B15)</f>
        <v>398650590</v>
      </c>
      <c r="C14" s="31">
        <v>398650590</v>
      </c>
      <c r="D14" s="31">
        <f>SUM(D15)</f>
        <v>0</v>
      </c>
      <c r="E14" s="14"/>
      <c r="F14" s="23"/>
      <c r="G14" s="23"/>
      <c r="H14" s="23"/>
    </row>
    <row r="15" spans="1:8" ht="24.75" customHeight="1">
      <c r="A15" s="2" t="s">
        <v>226</v>
      </c>
      <c r="B15" s="75">
        <v>398650590</v>
      </c>
      <c r="C15" s="75">
        <v>398650590</v>
      </c>
      <c r="D15" s="75">
        <f>B15-C15</f>
        <v>0</v>
      </c>
      <c r="E15" s="76" t="s">
        <v>227</v>
      </c>
      <c r="F15" s="31">
        <f>SUM(F16)</f>
        <v>710699</v>
      </c>
      <c r="G15" s="31">
        <f>SUM(G16)</f>
        <v>810104</v>
      </c>
      <c r="H15" s="31">
        <f>SUM(H16)</f>
        <v>-99405</v>
      </c>
    </row>
    <row r="16" spans="1:8" ht="24.75" customHeight="1">
      <c r="A16" s="74" t="s">
        <v>228</v>
      </c>
      <c r="B16" s="31">
        <f>SUM(B17:B24)</f>
        <v>2495507141</v>
      </c>
      <c r="C16" s="31">
        <v>2481714392</v>
      </c>
      <c r="D16" s="31">
        <f>SUM(D17:D24)</f>
        <v>13792749</v>
      </c>
      <c r="E16" s="14" t="s">
        <v>229</v>
      </c>
      <c r="F16" s="23">
        <v>710699</v>
      </c>
      <c r="G16" s="23">
        <v>810104</v>
      </c>
      <c r="H16" s="23">
        <f>F16-G16</f>
        <v>-99405</v>
      </c>
    </row>
    <row r="17" spans="1:8" ht="24.75" customHeight="1">
      <c r="A17" s="2" t="s">
        <v>230</v>
      </c>
      <c r="B17" s="21">
        <v>1500004419</v>
      </c>
      <c r="C17" s="21">
        <v>1500004419</v>
      </c>
      <c r="D17" s="23">
        <f>B17-C17</f>
        <v>0</v>
      </c>
      <c r="E17" s="76" t="s">
        <v>231</v>
      </c>
      <c r="F17" s="31">
        <f>+F15+F9</f>
        <v>45604802</v>
      </c>
      <c r="G17" s="31">
        <f>+G15+G9</f>
        <v>69066560</v>
      </c>
      <c r="H17" s="31">
        <f>+H15+H9</f>
        <v>-23461758</v>
      </c>
    </row>
    <row r="18" spans="1:8" ht="24.75" customHeight="1">
      <c r="A18" s="2" t="s">
        <v>232</v>
      </c>
      <c r="B18" s="23">
        <v>3046156</v>
      </c>
      <c r="C18" s="23">
        <v>3028156</v>
      </c>
      <c r="D18" s="23">
        <f aca="true" t="shared" si="0" ref="D18:D24">B18-C18</f>
        <v>18000</v>
      </c>
      <c r="E18" s="14"/>
      <c r="F18" s="21" t="s">
        <v>202</v>
      </c>
      <c r="G18" s="21"/>
      <c r="H18" s="21" t="s">
        <v>202</v>
      </c>
    </row>
    <row r="19" spans="1:8" ht="24.75" customHeight="1">
      <c r="A19" s="2" t="s">
        <v>233</v>
      </c>
      <c r="B19" s="23">
        <v>612719924</v>
      </c>
      <c r="C19" s="23">
        <v>614005959</v>
      </c>
      <c r="D19" s="23">
        <f t="shared" si="0"/>
        <v>-1286035</v>
      </c>
      <c r="E19" s="14"/>
      <c r="F19" s="23" t="s">
        <v>202</v>
      </c>
      <c r="G19" s="23"/>
      <c r="H19" s="23" t="s">
        <v>202</v>
      </c>
    </row>
    <row r="20" spans="1:8" ht="24.75" customHeight="1">
      <c r="A20" s="2" t="s">
        <v>234</v>
      </c>
      <c r="B20" s="23">
        <v>244958307</v>
      </c>
      <c r="C20" s="23">
        <v>234661105</v>
      </c>
      <c r="D20" s="23">
        <f t="shared" si="0"/>
        <v>10297202</v>
      </c>
      <c r="E20" s="14"/>
      <c r="F20" s="23"/>
      <c r="G20" s="23"/>
      <c r="H20" s="23"/>
    </row>
    <row r="21" spans="1:8" ht="24.75" customHeight="1">
      <c r="A21" s="2" t="s">
        <v>235</v>
      </c>
      <c r="B21" s="23">
        <v>35488527</v>
      </c>
      <c r="C21" s="23">
        <v>31339573</v>
      </c>
      <c r="D21" s="23">
        <f t="shared" si="0"/>
        <v>4148954</v>
      </c>
      <c r="E21" s="14" t="s">
        <v>164</v>
      </c>
      <c r="F21" s="25"/>
      <c r="G21" s="25"/>
      <c r="H21" s="23"/>
    </row>
    <row r="22" spans="1:8" ht="24.75" customHeight="1">
      <c r="A22" s="2" t="s">
        <v>236</v>
      </c>
      <c r="B22" s="23">
        <v>91563264</v>
      </c>
      <c r="C22" s="23">
        <v>93836407</v>
      </c>
      <c r="D22" s="23">
        <f t="shared" si="0"/>
        <v>-2273143</v>
      </c>
      <c r="E22" s="14" t="s">
        <v>162</v>
      </c>
      <c r="F22" s="25" t="s">
        <v>161</v>
      </c>
      <c r="G22" s="25"/>
      <c r="H22" s="23" t="s">
        <v>161</v>
      </c>
    </row>
    <row r="23" spans="1:8" ht="24.75" customHeight="1">
      <c r="A23" s="45" t="s">
        <v>237</v>
      </c>
      <c r="B23" s="23">
        <v>7699544</v>
      </c>
      <c r="C23" s="23">
        <v>4838773</v>
      </c>
      <c r="D23" s="23">
        <f t="shared" si="0"/>
        <v>2860771</v>
      </c>
      <c r="E23" s="14" t="s">
        <v>163</v>
      </c>
      <c r="F23" s="23">
        <v>398650590</v>
      </c>
      <c r="G23" s="23">
        <v>398650590</v>
      </c>
      <c r="H23" s="23">
        <f>F23-G23</f>
        <v>0</v>
      </c>
    </row>
    <row r="24" spans="1:8" ht="24.75" customHeight="1">
      <c r="A24" s="2" t="s">
        <v>238</v>
      </c>
      <c r="B24" s="23">
        <v>27000</v>
      </c>
      <c r="C24" s="23">
        <v>0</v>
      </c>
      <c r="D24" s="23">
        <f t="shared" si="0"/>
        <v>27000</v>
      </c>
      <c r="E24" s="14" t="s">
        <v>159</v>
      </c>
      <c r="F24" s="25">
        <v>2161003508</v>
      </c>
      <c r="G24" s="25">
        <v>2161003508</v>
      </c>
      <c r="H24" s="23">
        <f>F24-G24</f>
        <v>0</v>
      </c>
    </row>
    <row r="25" spans="1:8" ht="24.75" customHeight="1">
      <c r="A25" s="32" t="s">
        <v>239</v>
      </c>
      <c r="B25" s="31">
        <v>332836</v>
      </c>
      <c r="C25" s="31">
        <v>0</v>
      </c>
      <c r="D25" s="34">
        <f>B25-C25</f>
        <v>332836</v>
      </c>
      <c r="E25" s="14"/>
      <c r="F25" s="25" t="s">
        <v>161</v>
      </c>
      <c r="G25" s="25"/>
      <c r="H25" s="23"/>
    </row>
    <row r="26" spans="1:8" ht="24.75" customHeight="1">
      <c r="A26" s="68" t="s">
        <v>240</v>
      </c>
      <c r="B26" s="75">
        <v>332836</v>
      </c>
      <c r="C26" s="75">
        <v>0</v>
      </c>
      <c r="D26" s="67">
        <f>B26-C26</f>
        <v>332836</v>
      </c>
      <c r="E26" s="14" t="s">
        <v>160</v>
      </c>
      <c r="F26" s="25"/>
      <c r="G26" s="25"/>
      <c r="H26" s="23"/>
    </row>
    <row r="27" spans="1:8" ht="24.75" customHeight="1">
      <c r="A27" s="32" t="s">
        <v>241</v>
      </c>
      <c r="B27" s="33">
        <f>SUM(B28:B29)</f>
        <v>36486656</v>
      </c>
      <c r="C27" s="33">
        <f>SUM(C28:C29)</f>
        <v>36486656</v>
      </c>
      <c r="D27" s="34">
        <f>SUM(D28:D29)</f>
        <v>0</v>
      </c>
      <c r="E27" s="14" t="s">
        <v>242</v>
      </c>
      <c r="F27" s="25">
        <v>473979643</v>
      </c>
      <c r="G27" s="25">
        <v>415444604</v>
      </c>
      <c r="H27" s="23">
        <f>F27-G27</f>
        <v>58535039</v>
      </c>
    </row>
    <row r="28" spans="1:8" ht="24.75" customHeight="1">
      <c r="A28" s="2" t="s">
        <v>243</v>
      </c>
      <c r="B28" s="25">
        <v>2796656</v>
      </c>
      <c r="C28" s="25">
        <v>2796656</v>
      </c>
      <c r="D28" s="21">
        <f>B28-C28</f>
        <v>0</v>
      </c>
      <c r="E28" s="14" t="s">
        <v>244</v>
      </c>
      <c r="F28" s="25">
        <v>8739968</v>
      </c>
      <c r="G28" s="25">
        <v>58535039</v>
      </c>
      <c r="H28" s="23">
        <f>F28-G28</f>
        <v>-49795071</v>
      </c>
    </row>
    <row r="29" spans="1:8" ht="24.75" customHeight="1">
      <c r="A29" s="2" t="s">
        <v>245</v>
      </c>
      <c r="B29" s="77">
        <v>33690000</v>
      </c>
      <c r="C29" s="77">
        <v>33690000</v>
      </c>
      <c r="D29" s="73">
        <f>B29-C29</f>
        <v>0</v>
      </c>
      <c r="E29" s="35" t="s">
        <v>246</v>
      </c>
      <c r="F29" s="31">
        <f>SUM(F23:F28)</f>
        <v>3042373709</v>
      </c>
      <c r="G29" s="31">
        <f>SUM(G23:G28)</f>
        <v>3033633741</v>
      </c>
      <c r="H29" s="75">
        <f>F29-G29</f>
        <v>8739968</v>
      </c>
    </row>
    <row r="30" spans="1:8" ht="24.75" customHeight="1">
      <c r="A30" s="28" t="s">
        <v>247</v>
      </c>
      <c r="B30" s="75">
        <f>B9+B14+B16+B25+B27</f>
        <v>3087978511</v>
      </c>
      <c r="C30" s="75">
        <f>C9+C14+C16+C25+C27</f>
        <v>3102700301</v>
      </c>
      <c r="D30" s="75">
        <f>D9+D14+D16+D25+D27</f>
        <v>-14721790</v>
      </c>
      <c r="E30" s="28" t="s">
        <v>247</v>
      </c>
      <c r="F30" s="73">
        <f>F9+F15+F29</f>
        <v>3087978511</v>
      </c>
      <c r="G30" s="73">
        <f>G9+G15+G29</f>
        <v>3102700301</v>
      </c>
      <c r="H30" s="73">
        <f>H9+H15+H29</f>
        <v>-14721790</v>
      </c>
    </row>
    <row r="31" spans="1:8" ht="24.75" customHeight="1">
      <c r="A31" s="161" t="s">
        <v>248</v>
      </c>
      <c r="B31" s="161"/>
      <c r="C31" s="161"/>
      <c r="D31" s="161"/>
      <c r="E31" s="161"/>
      <c r="F31" s="161"/>
      <c r="G31" s="161"/>
      <c r="H31" s="161"/>
    </row>
    <row r="32" ht="24.75" customHeight="1">
      <c r="A32" s="18"/>
    </row>
    <row r="33" spans="1:5" ht="24.75" customHeight="1">
      <c r="A33" s="18"/>
      <c r="E33" s="79" t="s">
        <v>251</v>
      </c>
    </row>
    <row r="34" spans="1:8" ht="24.75" customHeight="1">
      <c r="A34" s="156" t="s">
        <v>249</v>
      </c>
      <c r="B34" s="156"/>
      <c r="C34" s="156"/>
      <c r="D34" s="156"/>
      <c r="E34" s="156"/>
      <c r="F34" s="156"/>
      <c r="G34" s="156"/>
      <c r="H34" s="156"/>
    </row>
  </sheetData>
  <sheetProtection password="D692" sheet="1" objects="1" scenarios="1"/>
  <mergeCells count="6">
    <mergeCell ref="A34:H34"/>
    <mergeCell ref="G4:H4"/>
    <mergeCell ref="A1:H1"/>
    <mergeCell ref="A2:H2"/>
    <mergeCell ref="A3:H3"/>
    <mergeCell ref="A31:H31"/>
  </mergeCells>
  <printOptions horizontalCentered="1"/>
  <pageMargins left="0.31496062992125984" right="0" top="0.3937007874015748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:H1"/>
    </sheetView>
  </sheetViews>
  <sheetFormatPr defaultColWidth="8.796875" defaultRowHeight="15"/>
  <cols>
    <col min="1" max="1" width="25.796875" style="15" customWidth="1"/>
    <col min="2" max="5" width="13.09765625" style="15" customWidth="1"/>
    <col min="6" max="6" width="9.59765625" style="83" customWidth="1"/>
    <col min="7" max="7" width="13.09765625" style="15" customWidth="1"/>
    <col min="8" max="8" width="9.59765625" style="83" customWidth="1"/>
    <col min="9" max="9" width="8.8984375" style="15" customWidth="1"/>
    <col min="10" max="16384" width="8.8984375" style="81" customWidth="1"/>
  </cols>
  <sheetData>
    <row r="1" spans="1:8" ht="22.5" customHeight="1">
      <c r="A1" s="158" t="s">
        <v>0</v>
      </c>
      <c r="B1" s="158"/>
      <c r="C1" s="158"/>
      <c r="D1" s="158"/>
      <c r="E1" s="158"/>
      <c r="F1" s="158"/>
      <c r="G1" s="158"/>
      <c r="H1" s="158"/>
    </row>
    <row r="2" spans="1:9" s="82" customFormat="1" ht="22.5" customHeight="1">
      <c r="A2" s="159" t="s">
        <v>129</v>
      </c>
      <c r="B2" s="159"/>
      <c r="C2" s="159"/>
      <c r="D2" s="159"/>
      <c r="E2" s="159"/>
      <c r="F2" s="159"/>
      <c r="G2" s="159"/>
      <c r="H2" s="159"/>
      <c r="I2" s="15"/>
    </row>
    <row r="3" spans="1:9" s="82" customFormat="1" ht="22.5" customHeight="1">
      <c r="A3" s="160" t="s">
        <v>97</v>
      </c>
      <c r="B3" s="160"/>
      <c r="C3" s="160"/>
      <c r="D3" s="160"/>
      <c r="E3" s="160"/>
      <c r="F3" s="160"/>
      <c r="G3" s="160"/>
      <c r="H3" s="160"/>
      <c r="I3" s="15"/>
    </row>
    <row r="4" spans="1:8" ht="15.75" customHeight="1">
      <c r="A4" s="15" t="s">
        <v>130</v>
      </c>
      <c r="G4" s="157" t="s">
        <v>1</v>
      </c>
      <c r="H4" s="157"/>
    </row>
    <row r="5" spans="1:8" ht="21" customHeight="1">
      <c r="A5" s="162" t="s">
        <v>6</v>
      </c>
      <c r="B5" s="29" t="s">
        <v>7</v>
      </c>
      <c r="C5" s="13" t="s">
        <v>7</v>
      </c>
      <c r="D5" s="30" t="s">
        <v>131</v>
      </c>
      <c r="E5" s="165" t="s">
        <v>8</v>
      </c>
      <c r="F5" s="166"/>
      <c r="G5" s="165" t="s">
        <v>132</v>
      </c>
      <c r="H5" s="166"/>
    </row>
    <row r="6" spans="1:8" ht="21" customHeight="1">
      <c r="A6" s="163"/>
      <c r="B6" s="84" t="s">
        <v>10</v>
      </c>
      <c r="C6" s="70" t="s">
        <v>11</v>
      </c>
      <c r="D6" s="85" t="s">
        <v>11</v>
      </c>
      <c r="E6" s="13" t="s">
        <v>12</v>
      </c>
      <c r="F6" s="86" t="s">
        <v>13</v>
      </c>
      <c r="G6" s="13" t="s">
        <v>12</v>
      </c>
      <c r="H6" s="87" t="s">
        <v>13</v>
      </c>
    </row>
    <row r="7" spans="1:8" ht="21" customHeight="1">
      <c r="A7" s="164"/>
      <c r="B7" s="88" t="s">
        <v>133</v>
      </c>
      <c r="C7" s="89" t="s">
        <v>134</v>
      </c>
      <c r="D7" s="88" t="s">
        <v>135</v>
      </c>
      <c r="E7" s="89" t="s">
        <v>136</v>
      </c>
      <c r="F7" s="88" t="s">
        <v>137</v>
      </c>
      <c r="G7" s="89" t="s">
        <v>138</v>
      </c>
      <c r="H7" s="89" t="s">
        <v>139</v>
      </c>
    </row>
    <row r="8" spans="1:8" ht="22.5" customHeight="1">
      <c r="A8" s="2" t="s">
        <v>140</v>
      </c>
      <c r="B8" s="20" t="s">
        <v>53</v>
      </c>
      <c r="C8" s="21"/>
      <c r="D8" s="21"/>
      <c r="E8" s="21" t="s">
        <v>53</v>
      </c>
      <c r="F8" s="21" t="s">
        <v>53</v>
      </c>
      <c r="G8" s="21"/>
      <c r="H8" s="21"/>
    </row>
    <row r="9" spans="1:8" ht="22.5" customHeight="1">
      <c r="A9" s="2" t="s">
        <v>196</v>
      </c>
      <c r="B9" s="23">
        <v>272401660</v>
      </c>
      <c r="C9" s="23">
        <v>250727386</v>
      </c>
      <c r="D9" s="23">
        <v>291400263</v>
      </c>
      <c r="E9" s="23">
        <f>C9-B9</f>
        <v>-21674274</v>
      </c>
      <c r="F9" s="90">
        <f>ROUND(E9/B9*100,0)</f>
        <v>-8</v>
      </c>
      <c r="G9" s="23">
        <f aca="true" t="shared" si="0" ref="G9:G15">C9-D9</f>
        <v>-40672877</v>
      </c>
      <c r="H9" s="90">
        <f>ROUND(G9/D9*100,0)</f>
        <v>-14</v>
      </c>
    </row>
    <row r="10" spans="1:8" ht="22.5" customHeight="1">
      <c r="A10" s="2" t="s">
        <v>42</v>
      </c>
      <c r="B10" s="22">
        <v>2000000</v>
      </c>
      <c r="C10" s="23">
        <v>931946</v>
      </c>
      <c r="D10" s="23">
        <v>1368253</v>
      </c>
      <c r="E10" s="23">
        <f aca="true" t="shared" si="1" ref="E10:E15">C10-B10</f>
        <v>-1068054</v>
      </c>
      <c r="F10" s="90">
        <f aca="true" t="shared" si="2" ref="F10:F15">ROUND(E10/B10*100,0)</f>
        <v>-53</v>
      </c>
      <c r="G10" s="23">
        <f t="shared" si="0"/>
        <v>-436307</v>
      </c>
      <c r="H10" s="90">
        <f aca="true" t="shared" si="3" ref="H10:H15">ROUND(G10/D10*100,0)</f>
        <v>-32</v>
      </c>
    </row>
    <row r="11" spans="1:8" ht="22.5" customHeight="1">
      <c r="A11" s="2" t="s">
        <v>43</v>
      </c>
      <c r="B11" s="22">
        <v>4132248</v>
      </c>
      <c r="C11" s="23">
        <v>7216916</v>
      </c>
      <c r="D11" s="23">
        <v>6043678</v>
      </c>
      <c r="E11" s="23">
        <f t="shared" si="1"/>
        <v>3084668</v>
      </c>
      <c r="F11" s="90">
        <f t="shared" si="2"/>
        <v>75</v>
      </c>
      <c r="G11" s="23">
        <f t="shared" si="0"/>
        <v>1173238</v>
      </c>
      <c r="H11" s="90">
        <f t="shared" si="3"/>
        <v>19</v>
      </c>
    </row>
    <row r="12" spans="1:8" ht="22.5" customHeight="1">
      <c r="A12" s="2" t="s">
        <v>44</v>
      </c>
      <c r="B12" s="22">
        <v>3500000</v>
      </c>
      <c r="C12" s="23">
        <v>5906206</v>
      </c>
      <c r="D12" s="23">
        <v>7081697</v>
      </c>
      <c r="E12" s="23">
        <f t="shared" si="1"/>
        <v>2406206</v>
      </c>
      <c r="F12" s="90">
        <f t="shared" si="2"/>
        <v>69</v>
      </c>
      <c r="G12" s="23">
        <f t="shared" si="0"/>
        <v>-1175491</v>
      </c>
      <c r="H12" s="90">
        <f t="shared" si="3"/>
        <v>-17</v>
      </c>
    </row>
    <row r="13" spans="1:8" ht="22.5" customHeight="1">
      <c r="A13" s="2" t="s">
        <v>45</v>
      </c>
      <c r="B13" s="22">
        <v>30000000</v>
      </c>
      <c r="C13" s="23">
        <v>33952814</v>
      </c>
      <c r="D13" s="23">
        <v>67840173</v>
      </c>
      <c r="E13" s="23">
        <f t="shared" si="1"/>
        <v>3952814</v>
      </c>
      <c r="F13" s="90">
        <f t="shared" si="2"/>
        <v>13</v>
      </c>
      <c r="G13" s="23">
        <f t="shared" si="0"/>
        <v>-33887359</v>
      </c>
      <c r="H13" s="90">
        <f t="shared" si="3"/>
        <v>-50</v>
      </c>
    </row>
    <row r="14" spans="1:8" ht="22.5" customHeight="1">
      <c r="A14" s="2" t="s">
        <v>141</v>
      </c>
      <c r="B14" s="22">
        <v>5200000</v>
      </c>
      <c r="C14" s="23">
        <v>7373009</v>
      </c>
      <c r="D14" s="23">
        <v>9714584</v>
      </c>
      <c r="E14" s="23">
        <f t="shared" si="1"/>
        <v>2173009</v>
      </c>
      <c r="F14" s="90">
        <f t="shared" si="2"/>
        <v>42</v>
      </c>
      <c r="G14" s="23">
        <f t="shared" si="0"/>
        <v>-2341575</v>
      </c>
      <c r="H14" s="90">
        <f t="shared" si="3"/>
        <v>-24</v>
      </c>
    </row>
    <row r="15" spans="1:8" ht="22.5" customHeight="1">
      <c r="A15" s="2" t="s">
        <v>50</v>
      </c>
      <c r="B15" s="22">
        <v>10000000</v>
      </c>
      <c r="C15" s="73">
        <v>9381351</v>
      </c>
      <c r="D15" s="73">
        <v>10600925</v>
      </c>
      <c r="E15" s="23">
        <f t="shared" si="1"/>
        <v>-618649</v>
      </c>
      <c r="F15" s="90">
        <f t="shared" si="2"/>
        <v>-6</v>
      </c>
      <c r="G15" s="23">
        <f t="shared" si="0"/>
        <v>-1219574</v>
      </c>
      <c r="H15" s="90">
        <f t="shared" si="3"/>
        <v>-12</v>
      </c>
    </row>
    <row r="16" spans="1:8" ht="22.5" customHeight="1">
      <c r="A16" s="3" t="s">
        <v>142</v>
      </c>
      <c r="B16" s="21">
        <f>SUM(B9:B15)</f>
        <v>327233908</v>
      </c>
      <c r="C16" s="21">
        <f>SUM(C9:C15)</f>
        <v>315489628</v>
      </c>
      <c r="D16" s="21">
        <f>SUM(D9:D15)</f>
        <v>394049573</v>
      </c>
      <c r="E16" s="91">
        <f>SUM(E9:E15)</f>
        <v>-11744280</v>
      </c>
      <c r="F16" s="92" t="s">
        <v>143</v>
      </c>
      <c r="G16" s="75">
        <f>SUM(G9:G15)</f>
        <v>-78559945</v>
      </c>
      <c r="H16" s="92" t="s">
        <v>144</v>
      </c>
    </row>
    <row r="17" spans="1:8" ht="22.5" customHeight="1">
      <c r="A17" s="14" t="s">
        <v>145</v>
      </c>
      <c r="B17" s="21"/>
      <c r="C17" s="93"/>
      <c r="D17" s="21" t="s">
        <v>144</v>
      </c>
      <c r="E17" s="91" t="s">
        <v>53</v>
      </c>
      <c r="F17" s="94" t="s">
        <v>53</v>
      </c>
      <c r="G17" s="23" t="s">
        <v>53</v>
      </c>
      <c r="H17" s="90" t="s">
        <v>53</v>
      </c>
    </row>
    <row r="18" spans="1:8" ht="22.5" customHeight="1">
      <c r="A18" s="14" t="s">
        <v>146</v>
      </c>
      <c r="B18" s="23">
        <v>4450000</v>
      </c>
      <c r="C18" s="25">
        <v>2938666</v>
      </c>
      <c r="D18" s="23">
        <v>7615278</v>
      </c>
      <c r="E18" s="95">
        <f>C18-B18</f>
        <v>-1511334</v>
      </c>
      <c r="F18" s="90">
        <f aca="true" t="shared" si="4" ref="F18:F23">ROUND(E18/B18*100,0)</f>
        <v>-34</v>
      </c>
      <c r="G18" s="23">
        <f aca="true" t="shared" si="5" ref="G18:G24">C18-D18</f>
        <v>-4676612</v>
      </c>
      <c r="H18" s="90">
        <f aca="true" t="shared" si="6" ref="H18:H24">ROUND(G18/D18*100,0)</f>
        <v>-61</v>
      </c>
    </row>
    <row r="19" spans="1:8" ht="22.5" customHeight="1">
      <c r="A19" s="14" t="s">
        <v>147</v>
      </c>
      <c r="B19" s="22">
        <v>69275185</v>
      </c>
      <c r="C19" s="25">
        <v>86740383</v>
      </c>
      <c r="D19" s="23">
        <v>80270552</v>
      </c>
      <c r="E19" s="95">
        <f aca="true" t="shared" si="7" ref="E19:E24">C19-B19</f>
        <v>17465198</v>
      </c>
      <c r="F19" s="90">
        <f t="shared" si="4"/>
        <v>25</v>
      </c>
      <c r="G19" s="23">
        <f t="shared" si="5"/>
        <v>6469831</v>
      </c>
      <c r="H19" s="90">
        <f t="shared" si="6"/>
        <v>8</v>
      </c>
    </row>
    <row r="20" spans="1:8" ht="22.5" customHeight="1">
      <c r="A20" s="14" t="s">
        <v>148</v>
      </c>
      <c r="B20" s="22">
        <v>209989727</v>
      </c>
      <c r="C20" s="25">
        <v>199653549</v>
      </c>
      <c r="D20" s="23">
        <v>227629349</v>
      </c>
      <c r="E20" s="95">
        <f t="shared" si="7"/>
        <v>-10336178</v>
      </c>
      <c r="F20" s="90">
        <f t="shared" si="4"/>
        <v>-5</v>
      </c>
      <c r="G20" s="23">
        <f t="shared" si="5"/>
        <v>-27975800</v>
      </c>
      <c r="H20" s="90">
        <f t="shared" si="6"/>
        <v>-12</v>
      </c>
    </row>
    <row r="21" spans="1:9" s="98" customFormat="1" ht="22.5" customHeight="1">
      <c r="A21" s="14" t="s">
        <v>149</v>
      </c>
      <c r="B21" s="22">
        <v>8600000</v>
      </c>
      <c r="C21" s="96">
        <v>8822600</v>
      </c>
      <c r="D21" s="97">
        <v>10907430</v>
      </c>
      <c r="E21" s="95">
        <f t="shared" si="7"/>
        <v>222600</v>
      </c>
      <c r="F21" s="90">
        <f t="shared" si="4"/>
        <v>3</v>
      </c>
      <c r="G21" s="23">
        <f t="shared" si="5"/>
        <v>-2084830</v>
      </c>
      <c r="H21" s="90">
        <f t="shared" si="6"/>
        <v>-19</v>
      </c>
      <c r="I21" s="15"/>
    </row>
    <row r="22" spans="1:8" ht="22.5" customHeight="1">
      <c r="A22" s="14" t="s">
        <v>150</v>
      </c>
      <c r="B22" s="22">
        <v>920000</v>
      </c>
      <c r="C22" s="25">
        <v>848198</v>
      </c>
      <c r="D22" s="23">
        <v>767530</v>
      </c>
      <c r="E22" s="95">
        <f t="shared" si="7"/>
        <v>-71802</v>
      </c>
      <c r="F22" s="90">
        <f t="shared" si="4"/>
        <v>-8</v>
      </c>
      <c r="G22" s="23">
        <f t="shared" si="5"/>
        <v>80668</v>
      </c>
      <c r="H22" s="90">
        <f t="shared" si="6"/>
        <v>11</v>
      </c>
    </row>
    <row r="23" spans="1:8" ht="22.5" customHeight="1">
      <c r="A23" s="14" t="s">
        <v>151</v>
      </c>
      <c r="B23" s="22">
        <v>3797900</v>
      </c>
      <c r="C23" s="25">
        <v>7011278</v>
      </c>
      <c r="D23" s="23">
        <v>5951877</v>
      </c>
      <c r="E23" s="95">
        <f t="shared" si="7"/>
        <v>3213378</v>
      </c>
      <c r="F23" s="90">
        <f t="shared" si="4"/>
        <v>85</v>
      </c>
      <c r="G23" s="23">
        <f t="shared" si="5"/>
        <v>1059401</v>
      </c>
      <c r="H23" s="90">
        <f t="shared" si="6"/>
        <v>18</v>
      </c>
    </row>
    <row r="24" spans="1:8" ht="22.5" customHeight="1">
      <c r="A24" s="14" t="s">
        <v>152</v>
      </c>
      <c r="B24" s="24">
        <v>0</v>
      </c>
      <c r="C24" s="77">
        <v>734986</v>
      </c>
      <c r="D24" s="73">
        <v>2372518</v>
      </c>
      <c r="E24" s="95">
        <f t="shared" si="7"/>
        <v>734986</v>
      </c>
      <c r="F24" s="90">
        <v>100</v>
      </c>
      <c r="G24" s="23">
        <f t="shared" si="5"/>
        <v>-1637532</v>
      </c>
      <c r="H24" s="90">
        <f t="shared" si="6"/>
        <v>-69</v>
      </c>
    </row>
    <row r="25" spans="1:8" ht="22.5" customHeight="1">
      <c r="A25" s="3" t="s">
        <v>153</v>
      </c>
      <c r="B25" s="73">
        <f>SUM(B18:B24)</f>
        <v>297032812</v>
      </c>
      <c r="C25" s="73">
        <f>SUM(C18:C24)</f>
        <v>306749660</v>
      </c>
      <c r="D25" s="73">
        <f>SUM(D18:D24)</f>
        <v>335514534</v>
      </c>
      <c r="E25" s="99">
        <f>SUM(E18:E24)</f>
        <v>9716848</v>
      </c>
      <c r="F25" s="92" t="s">
        <v>53</v>
      </c>
      <c r="G25" s="75">
        <f>SUM(G18:G24)</f>
        <v>-28764874</v>
      </c>
      <c r="H25" s="92" t="s">
        <v>53</v>
      </c>
    </row>
    <row r="26" spans="1:8" ht="22.5" customHeight="1">
      <c r="A26" s="19" t="s">
        <v>154</v>
      </c>
      <c r="B26" s="75">
        <f>B16-B25</f>
        <v>30201096</v>
      </c>
      <c r="C26" s="75">
        <f>C16-C25</f>
        <v>8739968</v>
      </c>
      <c r="D26" s="75">
        <f>D16-D25</f>
        <v>58535039</v>
      </c>
      <c r="E26" s="99">
        <f>E16-E25</f>
        <v>-21461128</v>
      </c>
      <c r="F26" s="92" t="s">
        <v>53</v>
      </c>
      <c r="G26" s="75">
        <f>G16-G25</f>
        <v>-49795071</v>
      </c>
      <c r="H26" s="92" t="s">
        <v>53</v>
      </c>
    </row>
    <row r="27" spans="1:8" ht="16.5">
      <c r="A27" s="161" t="s">
        <v>155</v>
      </c>
      <c r="B27" s="161"/>
      <c r="C27" s="161"/>
      <c r="D27" s="161"/>
      <c r="E27" s="161"/>
      <c r="F27" s="161"/>
      <c r="G27" s="161"/>
      <c r="H27" s="161"/>
    </row>
    <row r="28" spans="1:6" ht="16.5">
      <c r="A28" s="18"/>
      <c r="E28" s="100"/>
      <c r="F28" s="101"/>
    </row>
    <row r="29" spans="1:6" ht="16.5">
      <c r="A29" s="18"/>
      <c r="E29" s="156" t="s">
        <v>250</v>
      </c>
      <c r="F29" s="156"/>
    </row>
    <row r="30" spans="1:6" ht="16.5">
      <c r="A30" s="18"/>
      <c r="E30" s="100"/>
      <c r="F30" s="101"/>
    </row>
    <row r="31" spans="1:8" ht="24.75" customHeight="1">
      <c r="A31" s="156" t="s">
        <v>156</v>
      </c>
      <c r="B31" s="156"/>
      <c r="C31" s="156"/>
      <c r="D31" s="156"/>
      <c r="E31" s="156"/>
      <c r="F31" s="156"/>
      <c r="G31" s="156"/>
      <c r="H31" s="156"/>
    </row>
  </sheetData>
  <sheetProtection password="D692" sheet="1" objects="1" scenarios="1"/>
  <mergeCells count="10">
    <mergeCell ref="A5:A7"/>
    <mergeCell ref="E5:F5"/>
    <mergeCell ref="A31:H31"/>
    <mergeCell ref="A1:H1"/>
    <mergeCell ref="A2:H2"/>
    <mergeCell ref="A3:H3"/>
    <mergeCell ref="G4:H4"/>
    <mergeCell ref="G5:H5"/>
    <mergeCell ref="E29:F29"/>
    <mergeCell ref="A27:H27"/>
  </mergeCells>
  <printOptions horizontalCentered="1"/>
  <pageMargins left="0.31496062992125984" right="0" top="0.3937007874015748" bottom="0" header="0" footer="0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workbookViewId="0" topLeftCell="A1">
      <selection activeCell="A1" sqref="A1:C1"/>
    </sheetView>
  </sheetViews>
  <sheetFormatPr defaultColWidth="8.796875" defaultRowHeight="15"/>
  <cols>
    <col min="1" max="1" width="60.19921875" style="88" customWidth="1"/>
    <col min="2" max="2" width="25.796875" style="81" customWidth="1"/>
    <col min="3" max="3" width="25.796875" style="88" customWidth="1"/>
    <col min="4" max="4" width="17.69921875" style="81" customWidth="1"/>
    <col min="5" max="16384" width="8.69921875" style="81" customWidth="1"/>
  </cols>
  <sheetData>
    <row r="1" spans="1:3" ht="22.5" customHeight="1">
      <c r="A1" s="167" t="s">
        <v>0</v>
      </c>
      <c r="B1" s="167"/>
      <c r="C1" s="167"/>
    </row>
    <row r="2" spans="1:3" ht="22.5" customHeight="1">
      <c r="A2" s="168" t="s">
        <v>96</v>
      </c>
      <c r="B2" s="168"/>
      <c r="C2" s="168"/>
    </row>
    <row r="3" spans="1:3" ht="22.5" customHeight="1">
      <c r="A3" s="168" t="s">
        <v>97</v>
      </c>
      <c r="B3" s="168"/>
      <c r="C3" s="168"/>
    </row>
    <row r="4" spans="1:3" s="102" customFormat="1" ht="15.75" customHeight="1">
      <c r="A4" s="15" t="s">
        <v>57</v>
      </c>
      <c r="C4" s="69" t="s">
        <v>1</v>
      </c>
    </row>
    <row r="5" spans="1:3" ht="18" customHeight="1">
      <c r="A5" s="103" t="s">
        <v>98</v>
      </c>
      <c r="B5" s="104" t="s">
        <v>99</v>
      </c>
      <c r="C5" s="104" t="s">
        <v>100</v>
      </c>
    </row>
    <row r="6" spans="1:3" ht="18" customHeight="1">
      <c r="A6" s="63" t="s">
        <v>101</v>
      </c>
      <c r="B6" s="105"/>
      <c r="C6" s="105"/>
    </row>
    <row r="7" spans="1:3" ht="18" customHeight="1">
      <c r="A7" s="64" t="s">
        <v>102</v>
      </c>
      <c r="B7" s="106">
        <v>8739968</v>
      </c>
      <c r="C7" s="106">
        <v>58535039</v>
      </c>
    </row>
    <row r="8" spans="1:3" ht="18" customHeight="1">
      <c r="A8" s="64" t="s">
        <v>103</v>
      </c>
      <c r="B8" s="106">
        <v>19836798</v>
      </c>
      <c r="C8" s="106">
        <v>34690000</v>
      </c>
    </row>
    <row r="9" spans="1:3" ht="18" customHeight="1">
      <c r="A9" s="64" t="s">
        <v>70</v>
      </c>
      <c r="B9" s="106">
        <v>0</v>
      </c>
      <c r="C9" s="106">
        <v>0</v>
      </c>
    </row>
    <row r="10" spans="1:3" ht="18" customHeight="1">
      <c r="A10" s="64" t="s">
        <v>104</v>
      </c>
      <c r="B10" s="106">
        <v>955111</v>
      </c>
      <c r="C10" s="106">
        <v>2172998</v>
      </c>
    </row>
    <row r="11" spans="1:3" ht="18" customHeight="1">
      <c r="A11" s="64" t="s">
        <v>105</v>
      </c>
      <c r="B11" s="106">
        <v>-9940918</v>
      </c>
      <c r="C11" s="106">
        <v>-38131961</v>
      </c>
    </row>
    <row r="12" spans="1:3" ht="18" customHeight="1">
      <c r="A12" s="65" t="s">
        <v>106</v>
      </c>
      <c r="B12" s="107">
        <f>SUM(B7:B11)</f>
        <v>19590959</v>
      </c>
      <c r="C12" s="107">
        <f>SUM(C7:C11)</f>
        <v>57266076</v>
      </c>
    </row>
    <row r="13" spans="1:3" ht="18" customHeight="1">
      <c r="A13" s="64" t="s">
        <v>158</v>
      </c>
      <c r="B13" s="106"/>
      <c r="C13" s="106"/>
    </row>
    <row r="14" spans="1:3" ht="18" customHeight="1">
      <c r="A14" s="64" t="s">
        <v>107</v>
      </c>
      <c r="B14" s="106">
        <v>0</v>
      </c>
      <c r="C14" s="106">
        <v>0</v>
      </c>
    </row>
    <row r="15" spans="1:3" ht="18" customHeight="1">
      <c r="A15" s="64" t="s">
        <v>108</v>
      </c>
      <c r="B15" s="106">
        <v>0</v>
      </c>
      <c r="C15" s="106">
        <v>91294</v>
      </c>
    </row>
    <row r="16" spans="1:3" ht="18" customHeight="1">
      <c r="A16" s="64" t="s">
        <v>109</v>
      </c>
      <c r="B16" s="106">
        <v>-47341155</v>
      </c>
      <c r="C16" s="106">
        <v>-42222262</v>
      </c>
    </row>
    <row r="17" spans="1:3" ht="18" customHeight="1">
      <c r="A17" s="64" t="s">
        <v>110</v>
      </c>
      <c r="B17" s="106">
        <v>-392452</v>
      </c>
      <c r="C17" s="106">
        <v>-9069549</v>
      </c>
    </row>
    <row r="18" spans="1:3" ht="18" customHeight="1">
      <c r="A18" s="64" t="s">
        <v>111</v>
      </c>
      <c r="B18" s="106">
        <v>0</v>
      </c>
      <c r="C18" s="106">
        <v>-55000</v>
      </c>
    </row>
    <row r="19" spans="1:3" ht="18" customHeight="1">
      <c r="A19" s="65" t="s">
        <v>112</v>
      </c>
      <c r="B19" s="107">
        <f>SUM(B14:B18)</f>
        <v>-47733607</v>
      </c>
      <c r="C19" s="107">
        <f>SUM(C14:C18)</f>
        <v>-51255517</v>
      </c>
    </row>
    <row r="20" spans="1:3" ht="18" customHeight="1">
      <c r="A20" s="64" t="s">
        <v>113</v>
      </c>
      <c r="B20" s="106"/>
      <c r="C20" s="106"/>
    </row>
    <row r="21" spans="1:3" ht="18" customHeight="1">
      <c r="A21" s="64" t="s">
        <v>114</v>
      </c>
      <c r="B21" s="106">
        <v>349789</v>
      </c>
      <c r="C21" s="106">
        <v>-454537</v>
      </c>
    </row>
    <row r="22" spans="1:3" ht="18" customHeight="1">
      <c r="A22" s="64" t="s">
        <v>115</v>
      </c>
      <c r="B22" s="106">
        <v>229470</v>
      </c>
      <c r="C22" s="106">
        <v>435674</v>
      </c>
    </row>
    <row r="23" spans="1:3" ht="18" customHeight="1">
      <c r="A23" s="64" t="s">
        <v>116</v>
      </c>
      <c r="B23" s="106">
        <v>-328875</v>
      </c>
      <c r="C23" s="106">
        <v>-132081</v>
      </c>
    </row>
    <row r="24" spans="1:3" ht="18" customHeight="1">
      <c r="A24" s="65" t="s">
        <v>117</v>
      </c>
      <c r="B24" s="107">
        <f>SUM(B21:B23)</f>
        <v>250384</v>
      </c>
      <c r="C24" s="107">
        <f>SUM(C21:C23)</f>
        <v>-150944</v>
      </c>
    </row>
    <row r="25" spans="1:3" ht="18" customHeight="1">
      <c r="A25" s="64" t="s">
        <v>118</v>
      </c>
      <c r="B25" s="106">
        <f>B12+B19+B24</f>
        <v>-27892264</v>
      </c>
      <c r="C25" s="106">
        <v>5859615</v>
      </c>
    </row>
    <row r="26" spans="1:3" ht="18" customHeight="1">
      <c r="A26" s="64" t="s">
        <v>119</v>
      </c>
      <c r="B26" s="106">
        <v>0</v>
      </c>
      <c r="C26" s="106">
        <v>-246223881</v>
      </c>
    </row>
    <row r="27" spans="1:3" ht="18" customHeight="1">
      <c r="A27" s="64" t="s">
        <v>120</v>
      </c>
      <c r="B27" s="106">
        <v>144388658</v>
      </c>
      <c r="C27" s="106">
        <v>384752924</v>
      </c>
    </row>
    <row r="28" spans="1:3" ht="18" customHeight="1">
      <c r="A28" s="65" t="s">
        <v>121</v>
      </c>
      <c r="B28" s="107">
        <f>SUM(B25:B27)</f>
        <v>116496394</v>
      </c>
      <c r="C28" s="107">
        <f>SUM(C25:C27)</f>
        <v>144388658</v>
      </c>
    </row>
    <row r="29" spans="1:3" ht="18" customHeight="1">
      <c r="A29" s="64" t="s">
        <v>122</v>
      </c>
      <c r="B29" s="106"/>
      <c r="C29" s="106"/>
    </row>
    <row r="30" spans="1:3" ht="18" customHeight="1">
      <c r="A30" s="64" t="s">
        <v>123</v>
      </c>
      <c r="B30" s="106"/>
      <c r="C30" s="106"/>
    </row>
    <row r="31" spans="1:3" ht="18" customHeight="1">
      <c r="A31" s="64" t="s">
        <v>124</v>
      </c>
      <c r="B31" s="106">
        <v>33600431</v>
      </c>
      <c r="C31" s="106">
        <v>54159397</v>
      </c>
    </row>
    <row r="32" spans="1:3" ht="18" customHeight="1">
      <c r="A32" s="64" t="s">
        <v>125</v>
      </c>
      <c r="B32" s="106">
        <v>17839120</v>
      </c>
      <c r="C32" s="106">
        <v>5901985</v>
      </c>
    </row>
    <row r="33" spans="1:3" ht="18" customHeight="1">
      <c r="A33" s="66" t="s">
        <v>157</v>
      </c>
      <c r="B33" s="106">
        <v>-30500</v>
      </c>
      <c r="C33" s="106"/>
    </row>
    <row r="34" spans="1:3" ht="18" customHeight="1">
      <c r="A34" s="64" t="s">
        <v>126</v>
      </c>
      <c r="B34" s="108">
        <v>-4067896</v>
      </c>
      <c r="C34" s="108">
        <v>-17839120</v>
      </c>
    </row>
    <row r="35" spans="1:3" ht="18" customHeight="1">
      <c r="A35" s="65" t="s">
        <v>127</v>
      </c>
      <c r="B35" s="109">
        <f>SUM(B31:B34)</f>
        <v>47341155</v>
      </c>
      <c r="C35" s="109">
        <f>SUM(C31:C34)</f>
        <v>42222262</v>
      </c>
    </row>
    <row r="36" spans="1:3" ht="16.5">
      <c r="A36" s="169" t="s">
        <v>252</v>
      </c>
      <c r="B36" s="169"/>
      <c r="C36" s="169"/>
    </row>
    <row r="37" spans="1:9" ht="24.75" customHeight="1">
      <c r="A37" s="156" t="s">
        <v>128</v>
      </c>
      <c r="B37" s="156"/>
      <c r="C37" s="156"/>
      <c r="F37" s="15"/>
      <c r="G37" s="15"/>
      <c r="H37" s="78"/>
      <c r="I37" s="15"/>
    </row>
    <row r="38" spans="1:3" ht="16.5">
      <c r="A38" s="81"/>
      <c r="C38" s="81"/>
    </row>
  </sheetData>
  <sheetProtection password="D692" sheet="1" objects="1" scenarios="1"/>
  <mergeCells count="5">
    <mergeCell ref="A1:C1"/>
    <mergeCell ref="A2:C2"/>
    <mergeCell ref="A3:C3"/>
    <mergeCell ref="A37:C37"/>
    <mergeCell ref="A36:C36"/>
  </mergeCells>
  <printOptions horizontalCentered="1"/>
  <pageMargins left="0.31496062992125984" right="0" top="0.3937007874015748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32" sqref="A32"/>
    </sheetView>
  </sheetViews>
  <sheetFormatPr defaultColWidth="8.796875" defaultRowHeight="15"/>
  <cols>
    <col min="1" max="1" width="40.59765625" style="110" customWidth="1"/>
    <col min="2" max="2" width="22.796875" style="110" customWidth="1"/>
    <col min="3" max="3" width="12.3984375" style="83" customWidth="1"/>
    <col min="4" max="4" width="22.796875" style="110" customWidth="1"/>
    <col min="5" max="5" width="12.3984375" style="117" customWidth="1"/>
    <col min="6" max="6" width="11.796875" style="110" customWidth="1"/>
    <col min="7" max="7" width="12.69921875" style="110" customWidth="1"/>
    <col min="8" max="16384" width="6.796875" style="110" customWidth="1"/>
  </cols>
  <sheetData>
    <row r="1" spans="1:7" ht="18" customHeight="1">
      <c r="A1" s="170" t="s">
        <v>0</v>
      </c>
      <c r="B1" s="170"/>
      <c r="C1" s="170"/>
      <c r="D1" s="170"/>
      <c r="E1" s="170"/>
      <c r="F1" s="81"/>
      <c r="G1" s="81"/>
    </row>
    <row r="2" spans="1:7" ht="18" customHeight="1">
      <c r="A2" s="171" t="s">
        <v>55</v>
      </c>
      <c r="B2" s="171"/>
      <c r="C2" s="171"/>
      <c r="D2" s="171"/>
      <c r="E2" s="171"/>
      <c r="F2" s="81"/>
      <c r="G2" s="81"/>
    </row>
    <row r="3" spans="1:7" ht="18" customHeight="1">
      <c r="A3" s="171" t="s">
        <v>56</v>
      </c>
      <c r="B3" s="171"/>
      <c r="C3" s="171"/>
      <c r="D3" s="171"/>
      <c r="E3" s="171"/>
      <c r="F3" s="81"/>
      <c r="G3" s="81"/>
    </row>
    <row r="4" spans="1:7" ht="18" customHeight="1">
      <c r="A4" s="15" t="s">
        <v>57</v>
      </c>
      <c r="B4" s="102"/>
      <c r="D4" s="88"/>
      <c r="E4" s="111" t="s">
        <v>1</v>
      </c>
      <c r="F4" s="81"/>
      <c r="G4" s="81"/>
    </row>
    <row r="5" spans="1:9" ht="16.5" customHeight="1">
      <c r="A5" s="112" t="s">
        <v>58</v>
      </c>
      <c r="B5" s="113" t="s">
        <v>59</v>
      </c>
      <c r="C5" s="114" t="s">
        <v>60</v>
      </c>
      <c r="D5" s="113" t="s">
        <v>61</v>
      </c>
      <c r="E5" s="115" t="s">
        <v>60</v>
      </c>
      <c r="F5" s="116"/>
      <c r="G5" s="116"/>
      <c r="H5" s="116"/>
      <c r="I5" s="116"/>
    </row>
    <row r="6" spans="1:5" ht="16.5" customHeight="1">
      <c r="A6" s="46" t="s">
        <v>62</v>
      </c>
      <c r="B6" s="52">
        <f>SUM(B7:B15)</f>
        <v>304664490</v>
      </c>
      <c r="C6" s="53">
        <f>SUM(C7:C15)</f>
        <v>100</v>
      </c>
      <c r="D6" s="52">
        <v>359016317</v>
      </c>
      <c r="E6" s="54" t="s">
        <v>165</v>
      </c>
    </row>
    <row r="7" spans="1:5" ht="16.5" customHeight="1">
      <c r="A7" s="47" t="s">
        <v>63</v>
      </c>
      <c r="B7" s="48">
        <v>250727386</v>
      </c>
      <c r="C7" s="49">
        <f>ROUND(B7/B6*100,2)</f>
        <v>82.3</v>
      </c>
      <c r="D7" s="48">
        <v>291400263</v>
      </c>
      <c r="E7" s="50" t="s">
        <v>166</v>
      </c>
    </row>
    <row r="8" spans="1:5" ht="16.5" customHeight="1">
      <c r="A8" s="47" t="s">
        <v>64</v>
      </c>
      <c r="B8" s="48">
        <v>931946</v>
      </c>
      <c r="C8" s="49">
        <f>ROUND(B8/B6*100,2)</f>
        <v>0.31</v>
      </c>
      <c r="D8" s="48">
        <v>1368253</v>
      </c>
      <c r="E8" s="50" t="s">
        <v>167</v>
      </c>
    </row>
    <row r="9" spans="1:5" ht="16.5" customHeight="1">
      <c r="A9" s="47" t="s">
        <v>65</v>
      </c>
      <c r="B9" s="48">
        <v>7216916</v>
      </c>
      <c r="C9" s="49">
        <f>ROUND(B9/B6*100,2)</f>
        <v>2.37</v>
      </c>
      <c r="D9" s="48">
        <v>6043678</v>
      </c>
      <c r="E9" s="50" t="s">
        <v>168</v>
      </c>
    </row>
    <row r="10" spans="1:5" ht="16.5" customHeight="1">
      <c r="A10" s="47" t="s">
        <v>66</v>
      </c>
      <c r="B10" s="48">
        <v>5906206</v>
      </c>
      <c r="C10" s="49">
        <f>ROUND(B10/B6*100,2)</f>
        <v>1.94</v>
      </c>
      <c r="D10" s="48">
        <v>7081697</v>
      </c>
      <c r="E10" s="50" t="s">
        <v>169</v>
      </c>
    </row>
    <row r="11" spans="1:5" ht="16.5" customHeight="1">
      <c r="A11" s="47" t="s">
        <v>67</v>
      </c>
      <c r="B11" s="48">
        <v>33952814</v>
      </c>
      <c r="C11" s="49">
        <f>ROUND(B11/B6*100,2)</f>
        <v>11.14</v>
      </c>
      <c r="D11" s="48">
        <v>67840173</v>
      </c>
      <c r="E11" s="50" t="s">
        <v>170</v>
      </c>
    </row>
    <row r="12" spans="1:5" ht="16.5" customHeight="1">
      <c r="A12" s="47" t="s">
        <v>68</v>
      </c>
      <c r="B12" s="48">
        <v>7373009</v>
      </c>
      <c r="C12" s="49">
        <f>ROUND(B12/B6*100,2)</f>
        <v>2.42</v>
      </c>
      <c r="D12" s="48">
        <v>9714584</v>
      </c>
      <c r="E12" s="50" t="s">
        <v>171</v>
      </c>
    </row>
    <row r="13" spans="1:5" ht="16.5" customHeight="1">
      <c r="A13" s="47" t="s">
        <v>69</v>
      </c>
      <c r="B13" s="48">
        <v>9381351</v>
      </c>
      <c r="C13" s="49">
        <f>ROUND(B13/B6*100,2)</f>
        <v>3.08</v>
      </c>
      <c r="D13" s="48">
        <v>10600925</v>
      </c>
      <c r="E13" s="50" t="s">
        <v>172</v>
      </c>
    </row>
    <row r="14" spans="1:5" ht="16.5" customHeight="1">
      <c r="A14" s="47" t="s">
        <v>70</v>
      </c>
      <c r="B14" s="48">
        <v>0</v>
      </c>
      <c r="C14" s="49">
        <f>ROUND(B14/B6*100,2)</f>
        <v>0</v>
      </c>
      <c r="D14" s="48">
        <v>0</v>
      </c>
      <c r="E14" s="50" t="s">
        <v>173</v>
      </c>
    </row>
    <row r="15" spans="1:5" ht="16.5" customHeight="1">
      <c r="A15" s="47" t="s">
        <v>71</v>
      </c>
      <c r="B15" s="48">
        <v>-10825138</v>
      </c>
      <c r="C15" s="49">
        <v>-3.56</v>
      </c>
      <c r="D15" s="48">
        <v>-35033256</v>
      </c>
      <c r="E15" s="51" t="s">
        <v>174</v>
      </c>
    </row>
    <row r="16" spans="1:5" ht="16.5" customHeight="1">
      <c r="A16" s="46" t="s">
        <v>72</v>
      </c>
      <c r="B16" s="52">
        <f>SUM(B17:B25)</f>
        <v>285073531</v>
      </c>
      <c r="C16" s="53">
        <f>SUM(C17:C25)</f>
        <v>93.57000000000001</v>
      </c>
      <c r="D16" s="52">
        <v>301750241</v>
      </c>
      <c r="E16" s="54" t="s">
        <v>175</v>
      </c>
    </row>
    <row r="17" spans="1:5" ht="16.5" customHeight="1">
      <c r="A17" s="47" t="s">
        <v>73</v>
      </c>
      <c r="B17" s="48">
        <v>2938666</v>
      </c>
      <c r="C17" s="49">
        <f>ROUND(B17/B6*100,2)</f>
        <v>0.96</v>
      </c>
      <c r="D17" s="48">
        <v>7615278</v>
      </c>
      <c r="E17" s="50" t="s">
        <v>176</v>
      </c>
    </row>
    <row r="18" spans="1:5" ht="16.5" customHeight="1">
      <c r="A18" s="47" t="s">
        <v>74</v>
      </c>
      <c r="B18" s="48">
        <v>86740383</v>
      </c>
      <c r="C18" s="49">
        <f>ROUND(B18/B6*100,2)</f>
        <v>28.47</v>
      </c>
      <c r="D18" s="48">
        <v>80270552</v>
      </c>
      <c r="E18" s="50" t="s">
        <v>177</v>
      </c>
    </row>
    <row r="19" spans="1:5" ht="16.5" customHeight="1">
      <c r="A19" s="47" t="s">
        <v>257</v>
      </c>
      <c r="B19" s="48">
        <v>199653549</v>
      </c>
      <c r="C19" s="49">
        <f>ROUND(B19/B6*100,2)</f>
        <v>65.53</v>
      </c>
      <c r="D19" s="48">
        <v>227629349</v>
      </c>
      <c r="E19" s="50" t="s">
        <v>178</v>
      </c>
    </row>
    <row r="20" spans="1:5" ht="16.5" customHeight="1">
      <c r="A20" s="47" t="s">
        <v>75</v>
      </c>
      <c r="B20" s="48">
        <v>8822600</v>
      </c>
      <c r="C20" s="49">
        <f>ROUND(B20/B6*100,2)</f>
        <v>2.9</v>
      </c>
      <c r="D20" s="48">
        <v>10907430</v>
      </c>
      <c r="E20" s="50" t="s">
        <v>179</v>
      </c>
    </row>
    <row r="21" spans="1:5" ht="16.5" customHeight="1">
      <c r="A21" s="47" t="s">
        <v>76</v>
      </c>
      <c r="B21" s="48">
        <v>848198</v>
      </c>
      <c r="C21" s="49">
        <f>ROUND(B21/B6*100,2)</f>
        <v>0.28</v>
      </c>
      <c r="D21" s="48">
        <v>767530</v>
      </c>
      <c r="E21" s="50" t="s">
        <v>180</v>
      </c>
    </row>
    <row r="22" spans="1:5" ht="16.5" customHeight="1">
      <c r="A22" s="47" t="s">
        <v>77</v>
      </c>
      <c r="B22" s="48">
        <v>7011278</v>
      </c>
      <c r="C22" s="49">
        <f>ROUND(B22/B6*100,2)</f>
        <v>2.3</v>
      </c>
      <c r="D22" s="48">
        <v>5951877</v>
      </c>
      <c r="E22" s="50" t="s">
        <v>181</v>
      </c>
    </row>
    <row r="23" spans="1:5" ht="16.5" customHeight="1">
      <c r="A23" s="47" t="s">
        <v>78</v>
      </c>
      <c r="B23" s="48">
        <v>734986</v>
      </c>
      <c r="C23" s="49">
        <f>ROUND(B23/B6*100,2)</f>
        <v>0.24</v>
      </c>
      <c r="D23" s="48">
        <v>2372518</v>
      </c>
      <c r="E23" s="50" t="s">
        <v>182</v>
      </c>
    </row>
    <row r="24" spans="1:5" ht="16.5" customHeight="1">
      <c r="A24" s="47" t="s">
        <v>79</v>
      </c>
      <c r="B24" s="55">
        <v>-19836798</v>
      </c>
      <c r="C24" s="49">
        <f>ROUND(B24/B6*100,2)</f>
        <v>-6.51</v>
      </c>
      <c r="D24" s="55">
        <v>-34690000</v>
      </c>
      <c r="E24" s="50" t="s">
        <v>183</v>
      </c>
    </row>
    <row r="25" spans="1:5" ht="16.5" customHeight="1">
      <c r="A25" s="47" t="s">
        <v>80</v>
      </c>
      <c r="B25" s="62">
        <v>-1839331</v>
      </c>
      <c r="C25" s="49">
        <f>ROUND(B25/B6*100,2)</f>
        <v>-0.6</v>
      </c>
      <c r="D25" s="62">
        <v>925707</v>
      </c>
      <c r="E25" s="56" t="s">
        <v>184</v>
      </c>
    </row>
    <row r="26" spans="1:5" ht="16.5" customHeight="1">
      <c r="A26" s="46" t="s">
        <v>81</v>
      </c>
      <c r="B26" s="57">
        <f>B6-B16</f>
        <v>19590959</v>
      </c>
      <c r="C26" s="58">
        <f>C6-C16</f>
        <v>6.429999999999993</v>
      </c>
      <c r="D26" s="57">
        <v>57266076</v>
      </c>
      <c r="E26" s="59" t="s">
        <v>185</v>
      </c>
    </row>
    <row r="27" spans="1:5" ht="16.5" customHeight="1">
      <c r="A27" s="47" t="s">
        <v>82</v>
      </c>
      <c r="B27" s="52">
        <v>0</v>
      </c>
      <c r="C27" s="53" t="s">
        <v>83</v>
      </c>
      <c r="D27" s="52">
        <v>0</v>
      </c>
      <c r="E27" s="54" t="s">
        <v>173</v>
      </c>
    </row>
    <row r="28" spans="1:5" ht="16.5" customHeight="1">
      <c r="A28" s="46" t="s">
        <v>84</v>
      </c>
      <c r="B28" s="52">
        <f>SUM(B29:B34)</f>
        <v>43320836</v>
      </c>
      <c r="C28" s="53">
        <f>SUM(C29:C34)</f>
        <v>14.22</v>
      </c>
      <c r="D28" s="52">
        <v>47501471</v>
      </c>
      <c r="E28" s="54" t="s">
        <v>186</v>
      </c>
    </row>
    <row r="29" spans="1:5" ht="16.5" customHeight="1">
      <c r="A29" s="47" t="s">
        <v>85</v>
      </c>
      <c r="B29" s="48">
        <v>37729400</v>
      </c>
      <c r="C29" s="49">
        <f>ROUND(B29/B6*100,2)</f>
        <v>12.38</v>
      </c>
      <c r="D29" s="48">
        <v>30435422</v>
      </c>
      <c r="E29" s="50" t="s">
        <v>187</v>
      </c>
    </row>
    <row r="30" spans="1:5" ht="16.5" customHeight="1">
      <c r="A30" s="47" t="s">
        <v>86</v>
      </c>
      <c r="B30" s="48">
        <v>4860434</v>
      </c>
      <c r="C30" s="49">
        <f>ROUND(B30/B6*100,2)</f>
        <v>1.6</v>
      </c>
      <c r="D30" s="48">
        <v>6998810</v>
      </c>
      <c r="E30" s="50" t="s">
        <v>188</v>
      </c>
    </row>
    <row r="31" spans="1:5" ht="16.5" customHeight="1">
      <c r="A31" s="47" t="s">
        <v>87</v>
      </c>
      <c r="B31" s="48">
        <v>311550</v>
      </c>
      <c r="C31" s="49">
        <f>ROUND(B31/B6*100,2)</f>
        <v>0.1</v>
      </c>
      <c r="D31" s="48">
        <v>4355391</v>
      </c>
      <c r="E31" s="50" t="s">
        <v>189</v>
      </c>
    </row>
    <row r="32" spans="1:5" ht="16.5" customHeight="1">
      <c r="A32" s="47" t="s">
        <v>258</v>
      </c>
      <c r="B32" s="48">
        <v>27000</v>
      </c>
      <c r="C32" s="49">
        <f>ROUND(B32/B6*100,2)</f>
        <v>0.01</v>
      </c>
      <c r="D32" s="48">
        <v>0</v>
      </c>
      <c r="E32" s="50" t="s">
        <v>88</v>
      </c>
    </row>
    <row r="33" spans="1:5" ht="16.5" customHeight="1">
      <c r="A33" s="47" t="s">
        <v>259</v>
      </c>
      <c r="B33" s="48">
        <v>392452</v>
      </c>
      <c r="C33" s="49">
        <f>ROUND(B33/B6*100,2)</f>
        <v>0.13</v>
      </c>
      <c r="D33" s="48">
        <v>0</v>
      </c>
      <c r="E33" s="50" t="s">
        <v>88</v>
      </c>
    </row>
    <row r="34" spans="1:5" ht="16.5" customHeight="1">
      <c r="A34" s="47" t="s">
        <v>89</v>
      </c>
      <c r="B34" s="48">
        <v>0</v>
      </c>
      <c r="C34" s="49">
        <f>ROUND(B34/B6*100,2)</f>
        <v>0</v>
      </c>
      <c r="D34" s="48">
        <v>5711848</v>
      </c>
      <c r="E34" s="50" t="s">
        <v>190</v>
      </c>
    </row>
    <row r="35" spans="1:5" ht="16.5" customHeight="1">
      <c r="A35" s="46" t="s">
        <v>90</v>
      </c>
      <c r="B35" s="52">
        <f>B26-B28</f>
        <v>-23729877</v>
      </c>
      <c r="C35" s="58">
        <f>ROUND(B35/B6*100,2)</f>
        <v>-7.79</v>
      </c>
      <c r="D35" s="52">
        <v>9764605</v>
      </c>
      <c r="E35" s="54" t="s">
        <v>191</v>
      </c>
    </row>
    <row r="36" spans="1:5" ht="16.5" customHeight="1">
      <c r="A36" s="60" t="s">
        <v>91</v>
      </c>
      <c r="B36" s="57">
        <f>SUM(B37:B38)</f>
        <v>4412771</v>
      </c>
      <c r="C36" s="53">
        <f>ROUND(B36/B6*100,2)</f>
        <v>1.45</v>
      </c>
      <c r="D36" s="57">
        <v>2473442</v>
      </c>
      <c r="E36" s="59" t="s">
        <v>192</v>
      </c>
    </row>
    <row r="37" spans="1:5" ht="16.5" customHeight="1">
      <c r="A37" s="60" t="s">
        <v>92</v>
      </c>
      <c r="B37" s="57">
        <v>18000</v>
      </c>
      <c r="C37" s="49">
        <f>ROUND(B37/B6*100,2)</f>
        <v>0.01</v>
      </c>
      <c r="D37" s="57">
        <v>169441</v>
      </c>
      <c r="E37" s="59" t="s">
        <v>193</v>
      </c>
    </row>
    <row r="38" spans="1:5" ht="16.5" customHeight="1">
      <c r="A38" s="61" t="s">
        <v>93</v>
      </c>
      <c r="B38" s="62">
        <v>4394771</v>
      </c>
      <c r="C38" s="49">
        <f>ROUND(B38/B6*100,2)</f>
        <v>1.44</v>
      </c>
      <c r="D38" s="62">
        <v>2304001</v>
      </c>
      <c r="E38" s="51" t="s">
        <v>194</v>
      </c>
    </row>
    <row r="39" spans="1:5" ht="16.5" customHeight="1">
      <c r="A39" s="61" t="s">
        <v>94</v>
      </c>
      <c r="B39" s="62">
        <f>B35-B36</f>
        <v>-28142648</v>
      </c>
      <c r="C39" s="53">
        <f>C26-C28-C36</f>
        <v>-9.240000000000007</v>
      </c>
      <c r="D39" s="62">
        <v>7291163</v>
      </c>
      <c r="E39" s="51" t="s">
        <v>195</v>
      </c>
    </row>
    <row r="40" spans="1:5" s="81" customFormat="1" ht="16.5">
      <c r="A40" s="169" t="s">
        <v>252</v>
      </c>
      <c r="B40" s="169"/>
      <c r="C40" s="172"/>
      <c r="D40" s="169"/>
      <c r="E40" s="169"/>
    </row>
    <row r="41" spans="1:5" ht="16.5">
      <c r="A41" s="156" t="s">
        <v>95</v>
      </c>
      <c r="B41" s="156"/>
      <c r="C41" s="156"/>
      <c r="D41" s="156"/>
      <c r="E41" s="156"/>
    </row>
  </sheetData>
  <sheetProtection password="D692" sheet="1" objects="1" scenarios="1"/>
  <mergeCells count="5">
    <mergeCell ref="A1:E1"/>
    <mergeCell ref="A2:E2"/>
    <mergeCell ref="A3:E3"/>
    <mergeCell ref="A41:E41"/>
    <mergeCell ref="A40:E40"/>
  </mergeCells>
  <printOptions horizontalCentered="1"/>
  <pageMargins left="0.31496062992125984" right="0" top="0.3937007874015748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F1"/>
    </sheetView>
  </sheetViews>
  <sheetFormatPr defaultColWidth="8.796875" defaultRowHeight="15"/>
  <cols>
    <col min="1" max="1" width="22.796875" style="15" customWidth="1"/>
    <col min="2" max="3" width="18.59765625" style="15" customWidth="1"/>
    <col min="4" max="4" width="18.59765625" style="100" customWidth="1"/>
    <col min="5" max="5" width="12.3984375" style="119" customWidth="1"/>
    <col min="6" max="6" width="14.59765625" style="78" customWidth="1"/>
    <col min="7" max="9" width="8.8984375" style="15" customWidth="1"/>
    <col min="10" max="16384" width="6.796875" style="102" customWidth="1"/>
  </cols>
  <sheetData>
    <row r="1" spans="1:6" ht="19.5">
      <c r="A1" s="152" t="s">
        <v>0</v>
      </c>
      <c r="B1" s="152"/>
      <c r="C1" s="152"/>
      <c r="D1" s="152"/>
      <c r="E1" s="152"/>
      <c r="F1" s="152"/>
    </row>
    <row r="2" spans="1:6" ht="19.5">
      <c r="A2" s="153" t="s">
        <v>34</v>
      </c>
      <c r="B2" s="153"/>
      <c r="C2" s="153"/>
      <c r="D2" s="153"/>
      <c r="E2" s="153"/>
      <c r="F2" s="153"/>
    </row>
    <row r="3" spans="1:6" ht="19.5">
      <c r="A3" s="154" t="s">
        <v>35</v>
      </c>
      <c r="B3" s="154"/>
      <c r="C3" s="154"/>
      <c r="D3" s="154"/>
      <c r="E3" s="154"/>
      <c r="F3" s="154"/>
    </row>
    <row r="4" spans="1:6" ht="19.5">
      <c r="A4" s="15" t="s">
        <v>36</v>
      </c>
      <c r="F4" s="69" t="s">
        <v>1</v>
      </c>
    </row>
    <row r="5" spans="1:9" ht="19.5">
      <c r="A5" s="173" t="s">
        <v>6</v>
      </c>
      <c r="B5" s="13" t="s">
        <v>7</v>
      </c>
      <c r="C5" s="13" t="s">
        <v>7</v>
      </c>
      <c r="D5" s="174" t="s">
        <v>8</v>
      </c>
      <c r="E5" s="150"/>
      <c r="F5" s="162" t="s">
        <v>9</v>
      </c>
      <c r="G5" s="80"/>
      <c r="H5" s="80"/>
      <c r="I5" s="80"/>
    </row>
    <row r="6" spans="1:9" ht="19.5">
      <c r="A6" s="173"/>
      <c r="B6" s="70" t="s">
        <v>10</v>
      </c>
      <c r="C6" s="70" t="s">
        <v>11</v>
      </c>
      <c r="D6" s="43" t="s">
        <v>12</v>
      </c>
      <c r="E6" s="120" t="s">
        <v>13</v>
      </c>
      <c r="F6" s="163"/>
      <c r="G6" s="80"/>
      <c r="H6" s="80"/>
      <c r="I6" s="80"/>
    </row>
    <row r="7" spans="1:9" ht="18" customHeight="1">
      <c r="A7" s="173"/>
      <c r="B7" s="121" t="s">
        <v>14</v>
      </c>
      <c r="C7" s="121" t="s">
        <v>15</v>
      </c>
      <c r="D7" s="121" t="s">
        <v>16</v>
      </c>
      <c r="E7" s="121" t="s">
        <v>17</v>
      </c>
      <c r="F7" s="164"/>
      <c r="G7" s="80"/>
      <c r="H7" s="80"/>
      <c r="I7" s="80"/>
    </row>
    <row r="8" spans="1:8" ht="25.5" customHeight="1">
      <c r="A8" s="71" t="s">
        <v>37</v>
      </c>
      <c r="B8" s="42">
        <f>SUM(B9:B12)</f>
        <v>272401660</v>
      </c>
      <c r="C8" s="42">
        <f>SUM(C9:C12)</f>
        <v>250727386</v>
      </c>
      <c r="D8" s="122">
        <f>SUM(D9:D12)</f>
        <v>-21674274</v>
      </c>
      <c r="E8" s="123">
        <f>D8/B8*100</f>
        <v>-7.95673345015592</v>
      </c>
      <c r="F8" s="155" t="s">
        <v>255</v>
      </c>
      <c r="G8" s="80"/>
      <c r="H8" s="80"/>
    </row>
    <row r="9" spans="1:8" ht="25.5" customHeight="1">
      <c r="A9" s="2" t="s">
        <v>38</v>
      </c>
      <c r="B9" s="2">
        <v>187644188</v>
      </c>
      <c r="C9" s="124">
        <v>175213862</v>
      </c>
      <c r="D9" s="38">
        <f aca="true" t="shared" si="0" ref="D9:D15">C9-B9</f>
        <v>-12430326</v>
      </c>
      <c r="E9" s="125">
        <f aca="true" t="shared" si="1" ref="E9:E23">D9/B9*100</f>
        <v>-6.624413008731185</v>
      </c>
      <c r="F9" s="175"/>
      <c r="G9" s="80"/>
      <c r="H9" s="80"/>
    </row>
    <row r="10" spans="1:8" ht="25.5" customHeight="1">
      <c r="A10" s="2" t="s">
        <v>39</v>
      </c>
      <c r="B10" s="2">
        <v>59757472</v>
      </c>
      <c r="C10" s="124">
        <v>55578381</v>
      </c>
      <c r="D10" s="124">
        <f t="shared" si="0"/>
        <v>-4179091</v>
      </c>
      <c r="E10" s="123">
        <f t="shared" si="1"/>
        <v>-6.993420002773878</v>
      </c>
      <c r="F10" s="175"/>
      <c r="G10" s="80"/>
      <c r="H10" s="80"/>
    </row>
    <row r="11" spans="1:8" ht="25.5" customHeight="1">
      <c r="A11" s="2" t="s">
        <v>40</v>
      </c>
      <c r="B11" s="2">
        <v>6000000</v>
      </c>
      <c r="C11" s="124">
        <v>6169261</v>
      </c>
      <c r="D11" s="124">
        <f t="shared" si="0"/>
        <v>169261</v>
      </c>
      <c r="E11" s="123">
        <f t="shared" si="1"/>
        <v>2.821016666666667</v>
      </c>
      <c r="F11" s="175"/>
      <c r="G11" s="80"/>
      <c r="H11" s="80"/>
    </row>
    <row r="12" spans="1:8" ht="25.5" customHeight="1">
      <c r="A12" s="2" t="s">
        <v>41</v>
      </c>
      <c r="B12" s="14">
        <v>19000000</v>
      </c>
      <c r="C12" s="124">
        <v>13765882</v>
      </c>
      <c r="D12" s="124">
        <f t="shared" si="0"/>
        <v>-5234118</v>
      </c>
      <c r="E12" s="123">
        <f t="shared" si="1"/>
        <v>-27.547989473684208</v>
      </c>
      <c r="F12" s="175"/>
      <c r="G12" s="80"/>
      <c r="H12" s="80"/>
    </row>
    <row r="13" spans="1:8" ht="25.5" customHeight="1">
      <c r="A13" s="2" t="s">
        <v>42</v>
      </c>
      <c r="B13" s="41">
        <v>2000000</v>
      </c>
      <c r="C13" s="41">
        <v>931946</v>
      </c>
      <c r="D13" s="126">
        <f t="shared" si="0"/>
        <v>-1068054</v>
      </c>
      <c r="E13" s="127">
        <f t="shared" si="1"/>
        <v>-53.4027</v>
      </c>
      <c r="F13" s="175"/>
      <c r="G13" s="80"/>
      <c r="H13" s="80"/>
    </row>
    <row r="14" spans="1:8" ht="25.5" customHeight="1">
      <c r="A14" s="2" t="s">
        <v>43</v>
      </c>
      <c r="B14" s="41">
        <v>4132248</v>
      </c>
      <c r="C14" s="41">
        <v>7216916</v>
      </c>
      <c r="D14" s="38">
        <f t="shared" si="0"/>
        <v>3084668</v>
      </c>
      <c r="E14" s="127">
        <f t="shared" si="1"/>
        <v>74.64866581095811</v>
      </c>
      <c r="F14" s="175"/>
      <c r="G14" s="80"/>
      <c r="H14" s="80"/>
    </row>
    <row r="15" spans="1:8" ht="25.5" customHeight="1">
      <c r="A15" s="2" t="s">
        <v>44</v>
      </c>
      <c r="B15" s="36">
        <v>3500000</v>
      </c>
      <c r="C15" s="36">
        <v>5906206</v>
      </c>
      <c r="D15" s="38">
        <f t="shared" si="0"/>
        <v>2406206</v>
      </c>
      <c r="E15" s="127">
        <f t="shared" si="1"/>
        <v>68.74874285714286</v>
      </c>
      <c r="F15" s="175"/>
      <c r="G15" s="80"/>
      <c r="H15" s="80"/>
    </row>
    <row r="16" spans="1:8" ht="25.5" customHeight="1">
      <c r="A16" s="2" t="s">
        <v>45</v>
      </c>
      <c r="B16" s="37">
        <f>SUM(B17:B18)</f>
        <v>30000000</v>
      </c>
      <c r="C16" s="37">
        <f>SUM(C17:C18)</f>
        <v>33952814</v>
      </c>
      <c r="D16" s="37">
        <f>SUM(D17:D18)</f>
        <v>3952814</v>
      </c>
      <c r="E16" s="125">
        <f t="shared" si="1"/>
        <v>13.176046666666666</v>
      </c>
      <c r="F16" s="175"/>
      <c r="G16" s="80"/>
      <c r="H16" s="80"/>
    </row>
    <row r="17" spans="1:8" ht="25.5" customHeight="1">
      <c r="A17" s="14" t="s">
        <v>46</v>
      </c>
      <c r="B17" s="37">
        <v>30000000</v>
      </c>
      <c r="C17" s="38">
        <v>33902814</v>
      </c>
      <c r="D17" s="128">
        <f>C17-B17</f>
        <v>3902814</v>
      </c>
      <c r="E17" s="129">
        <f t="shared" si="1"/>
        <v>13.00938</v>
      </c>
      <c r="F17" s="175"/>
      <c r="G17" s="80"/>
      <c r="H17" s="80"/>
    </row>
    <row r="18" spans="1:8" ht="25.5" customHeight="1">
      <c r="A18" s="14" t="s">
        <v>47</v>
      </c>
      <c r="B18" s="39">
        <v>0</v>
      </c>
      <c r="C18" s="40">
        <v>50000</v>
      </c>
      <c r="D18" s="42">
        <f>C18-B18</f>
        <v>50000</v>
      </c>
      <c r="E18" s="130">
        <v>100</v>
      </c>
      <c r="F18" s="175"/>
      <c r="G18" s="80"/>
      <c r="H18" s="80"/>
    </row>
    <row r="19" spans="1:8" ht="27" customHeight="1">
      <c r="A19" s="2" t="s">
        <v>48</v>
      </c>
      <c r="B19" s="39">
        <f>B20</f>
        <v>5200000</v>
      </c>
      <c r="C19" s="39">
        <f>SUM(C20)</f>
        <v>7373009</v>
      </c>
      <c r="D19" s="124">
        <f>C19-B19</f>
        <v>2173009</v>
      </c>
      <c r="E19" s="130">
        <f t="shared" si="1"/>
        <v>41.788634615384616</v>
      </c>
      <c r="F19" s="175"/>
      <c r="G19" s="80"/>
      <c r="H19" s="80"/>
    </row>
    <row r="20" spans="1:8" ht="25.5" customHeight="1">
      <c r="A20" s="2" t="s">
        <v>49</v>
      </c>
      <c r="B20" s="36">
        <v>5200000</v>
      </c>
      <c r="C20" s="41">
        <v>7373009</v>
      </c>
      <c r="D20" s="38">
        <f>C20-B20</f>
        <v>2173009</v>
      </c>
      <c r="E20" s="127">
        <f t="shared" si="1"/>
        <v>41.788634615384616</v>
      </c>
      <c r="F20" s="175"/>
      <c r="G20" s="80"/>
      <c r="H20" s="80"/>
    </row>
    <row r="21" spans="1:8" ht="25.5" customHeight="1">
      <c r="A21" s="2" t="s">
        <v>50</v>
      </c>
      <c r="B21" s="36">
        <f>SUM(B22:B23)</f>
        <v>10000000</v>
      </c>
      <c r="C21" s="36">
        <f>SUM(C22:C23)</f>
        <v>9381351</v>
      </c>
      <c r="D21" s="37">
        <f>SUM(D22:D23)</f>
        <v>-618649</v>
      </c>
      <c r="E21" s="125">
        <f t="shared" si="1"/>
        <v>-6.18649</v>
      </c>
      <c r="F21" s="175"/>
      <c r="G21" s="80"/>
      <c r="H21" s="80"/>
    </row>
    <row r="22" spans="1:8" ht="25.5" customHeight="1">
      <c r="A22" s="131" t="s">
        <v>51</v>
      </c>
      <c r="B22" s="37">
        <v>4000000</v>
      </c>
      <c r="C22" s="38">
        <v>3516835</v>
      </c>
      <c r="D22" s="128">
        <f>C22-B22</f>
        <v>-483165</v>
      </c>
      <c r="E22" s="129">
        <f t="shared" si="1"/>
        <v>-12.079125</v>
      </c>
      <c r="F22" s="175"/>
      <c r="G22" s="80"/>
      <c r="H22" s="80"/>
    </row>
    <row r="23" spans="1:8" ht="25.5" customHeight="1">
      <c r="A23" s="19" t="s">
        <v>52</v>
      </c>
      <c r="B23" s="39">
        <v>6000000</v>
      </c>
      <c r="C23" s="40">
        <v>5864516</v>
      </c>
      <c r="D23" s="42">
        <f>C23-B23</f>
        <v>-135484</v>
      </c>
      <c r="E23" s="132">
        <f t="shared" si="1"/>
        <v>-2.2580666666666667</v>
      </c>
      <c r="F23" s="175"/>
      <c r="G23" s="80"/>
      <c r="H23" s="80"/>
    </row>
    <row r="24" spans="1:8" ht="25.5" customHeight="1">
      <c r="A24" s="28" t="s">
        <v>31</v>
      </c>
      <c r="B24" s="41">
        <f>+B8+B13+B14+B15+B16+B21+B19</f>
        <v>327233908</v>
      </c>
      <c r="C24" s="41">
        <f>+C8+C13+C14+C15+C16+C21+C19</f>
        <v>315489628</v>
      </c>
      <c r="D24" s="42">
        <f>+D8+D13+D14+D15+D16+D21+D19</f>
        <v>-11744280</v>
      </c>
      <c r="E24" s="130" t="s">
        <v>2</v>
      </c>
      <c r="F24" s="176"/>
      <c r="G24" s="80"/>
      <c r="H24" s="80"/>
    </row>
    <row r="25" spans="1:6" ht="19.5">
      <c r="A25" s="18" t="s">
        <v>253</v>
      </c>
      <c r="E25" s="133"/>
      <c r="F25" s="134" t="s">
        <v>53</v>
      </c>
    </row>
    <row r="26" spans="1:9" ht="27" customHeight="1">
      <c r="A26" s="151" t="s">
        <v>54</v>
      </c>
      <c r="B26" s="151"/>
      <c r="C26" s="151"/>
      <c r="D26" s="151"/>
      <c r="E26" s="151"/>
      <c r="F26" s="151"/>
      <c r="G26" s="102"/>
      <c r="H26" s="102"/>
      <c r="I26" s="102"/>
    </row>
    <row r="27" spans="4:9" ht="19.5">
      <c r="D27" s="135"/>
      <c r="E27" s="136"/>
      <c r="F27" s="102"/>
      <c r="G27" s="102"/>
      <c r="H27" s="102"/>
      <c r="I27" s="102"/>
    </row>
    <row r="28" spans="4:9" ht="19.5">
      <c r="D28" s="135"/>
      <c r="E28" s="136"/>
      <c r="F28" s="102"/>
      <c r="G28" s="102"/>
      <c r="H28" s="102"/>
      <c r="I28" s="102"/>
    </row>
    <row r="29" spans="4:9" ht="19.5">
      <c r="D29" s="135"/>
      <c r="E29" s="136"/>
      <c r="F29" s="102"/>
      <c r="G29" s="102"/>
      <c r="H29" s="102"/>
      <c r="I29" s="102"/>
    </row>
    <row r="30" spans="4:9" ht="19.5">
      <c r="D30" s="135"/>
      <c r="E30" s="136"/>
      <c r="F30" s="102"/>
      <c r="G30" s="102"/>
      <c r="H30" s="102"/>
      <c r="I30" s="102"/>
    </row>
    <row r="31" spans="4:9" ht="19.5">
      <c r="D31" s="135"/>
      <c r="E31" s="136"/>
      <c r="F31" s="102"/>
      <c r="G31" s="102"/>
      <c r="H31" s="102"/>
      <c r="I31" s="102"/>
    </row>
    <row r="32" spans="4:9" ht="19.5">
      <c r="D32" s="135"/>
      <c r="E32" s="136"/>
      <c r="F32" s="102"/>
      <c r="G32" s="102"/>
      <c r="H32" s="102"/>
      <c r="I32" s="102"/>
    </row>
    <row r="33" spans="4:9" ht="19.5">
      <c r="D33" s="135"/>
      <c r="E33" s="136"/>
      <c r="F33" s="102"/>
      <c r="G33" s="102"/>
      <c r="H33" s="102"/>
      <c r="I33" s="102"/>
    </row>
    <row r="34" spans="4:9" ht="19.5">
      <c r="D34" s="135"/>
      <c r="E34" s="136"/>
      <c r="F34" s="102"/>
      <c r="G34" s="102"/>
      <c r="H34" s="102"/>
      <c r="I34" s="102"/>
    </row>
    <row r="35" spans="4:9" ht="19.5">
      <c r="D35" s="135"/>
      <c r="E35" s="136"/>
      <c r="F35" s="102"/>
      <c r="G35" s="102"/>
      <c r="H35" s="102"/>
      <c r="I35" s="102"/>
    </row>
    <row r="36" spans="4:9" ht="19.5">
      <c r="D36" s="135"/>
      <c r="E36" s="136"/>
      <c r="F36" s="102"/>
      <c r="G36" s="102"/>
      <c r="H36" s="102"/>
      <c r="I36" s="102"/>
    </row>
    <row r="37" spans="4:9" ht="19.5">
      <c r="D37" s="135"/>
      <c r="E37" s="136"/>
      <c r="F37" s="102"/>
      <c r="G37" s="102"/>
      <c r="H37" s="102"/>
      <c r="I37" s="102"/>
    </row>
    <row r="38" spans="4:9" ht="19.5">
      <c r="D38" s="135"/>
      <c r="E38" s="136"/>
      <c r="F38" s="102"/>
      <c r="G38" s="102"/>
      <c r="H38" s="102"/>
      <c r="I38" s="102"/>
    </row>
    <row r="39" spans="4:9" ht="19.5">
      <c r="D39" s="135"/>
      <c r="E39" s="136"/>
      <c r="F39" s="102"/>
      <c r="G39" s="102"/>
      <c r="H39" s="102"/>
      <c r="I39" s="102"/>
    </row>
    <row r="40" spans="4:9" ht="19.5">
      <c r="D40" s="135"/>
      <c r="E40" s="136"/>
      <c r="F40" s="102"/>
      <c r="G40" s="102"/>
      <c r="H40" s="102"/>
      <c r="I40" s="102"/>
    </row>
    <row r="41" spans="4:9" ht="19.5">
      <c r="D41" s="135"/>
      <c r="E41" s="136"/>
      <c r="F41" s="102"/>
      <c r="G41" s="102"/>
      <c r="H41" s="102"/>
      <c r="I41" s="102"/>
    </row>
    <row r="42" spans="4:9" ht="19.5">
      <c r="D42" s="135"/>
      <c r="E42" s="136"/>
      <c r="F42" s="102"/>
      <c r="G42" s="102"/>
      <c r="H42" s="102"/>
      <c r="I42" s="102"/>
    </row>
    <row r="43" spans="4:9" ht="19.5">
      <c r="D43" s="135"/>
      <c r="E43" s="136"/>
      <c r="F43" s="102"/>
      <c r="G43" s="102"/>
      <c r="H43" s="102"/>
      <c r="I43" s="102"/>
    </row>
    <row r="44" spans="4:9" ht="19.5">
      <c r="D44" s="135"/>
      <c r="E44" s="136"/>
      <c r="F44" s="102"/>
      <c r="G44" s="102"/>
      <c r="H44" s="102"/>
      <c r="I44" s="102"/>
    </row>
    <row r="45" spans="4:9" ht="19.5">
      <c r="D45" s="135"/>
      <c r="E45" s="136"/>
      <c r="F45" s="102"/>
      <c r="G45" s="102"/>
      <c r="H45" s="102"/>
      <c r="I45" s="102"/>
    </row>
    <row r="46" spans="4:9" ht="19.5">
      <c r="D46" s="135"/>
      <c r="E46" s="136"/>
      <c r="F46" s="102"/>
      <c r="G46" s="102"/>
      <c r="H46" s="102"/>
      <c r="I46" s="102"/>
    </row>
    <row r="47" spans="4:9" ht="19.5">
      <c r="D47" s="135"/>
      <c r="E47" s="136"/>
      <c r="F47" s="102"/>
      <c r="G47" s="102"/>
      <c r="H47" s="102"/>
      <c r="I47" s="102"/>
    </row>
    <row r="48" spans="4:9" ht="19.5">
      <c r="D48" s="135"/>
      <c r="E48" s="136"/>
      <c r="F48" s="102"/>
      <c r="G48" s="102"/>
      <c r="H48" s="102"/>
      <c r="I48" s="102"/>
    </row>
    <row r="49" spans="4:9" ht="19.5">
      <c r="D49" s="135"/>
      <c r="E49" s="136"/>
      <c r="F49" s="102"/>
      <c r="G49" s="102"/>
      <c r="H49" s="102"/>
      <c r="I49" s="102"/>
    </row>
    <row r="50" spans="4:9" ht="19.5">
      <c r="D50" s="135"/>
      <c r="E50" s="136"/>
      <c r="F50" s="102"/>
      <c r="G50" s="102"/>
      <c r="H50" s="102"/>
      <c r="I50" s="102"/>
    </row>
    <row r="51" spans="4:9" ht="19.5">
      <c r="D51" s="135"/>
      <c r="E51" s="136"/>
      <c r="F51" s="102"/>
      <c r="G51" s="102"/>
      <c r="H51" s="102"/>
      <c r="I51" s="102"/>
    </row>
    <row r="52" spans="4:9" ht="19.5">
      <c r="D52" s="135"/>
      <c r="E52" s="136"/>
      <c r="F52" s="102"/>
      <c r="G52" s="102"/>
      <c r="H52" s="102"/>
      <c r="I52" s="102"/>
    </row>
    <row r="53" spans="4:9" ht="19.5">
      <c r="D53" s="135"/>
      <c r="E53" s="136"/>
      <c r="F53" s="102"/>
      <c r="G53" s="102"/>
      <c r="H53" s="102"/>
      <c r="I53" s="102"/>
    </row>
    <row r="54" spans="4:9" ht="19.5">
      <c r="D54" s="135"/>
      <c r="E54" s="136"/>
      <c r="F54" s="102"/>
      <c r="G54" s="102"/>
      <c r="H54" s="102"/>
      <c r="I54" s="102"/>
    </row>
    <row r="55" spans="4:9" ht="19.5">
      <c r="D55" s="135"/>
      <c r="E55" s="136"/>
      <c r="F55" s="102"/>
      <c r="G55" s="102"/>
      <c r="H55" s="102"/>
      <c r="I55" s="102"/>
    </row>
  </sheetData>
  <sheetProtection password="D692" sheet="1" objects="1" scenarios="1"/>
  <mergeCells count="8">
    <mergeCell ref="A5:A7"/>
    <mergeCell ref="D5:E5"/>
    <mergeCell ref="A26:F26"/>
    <mergeCell ref="A1:F1"/>
    <mergeCell ref="A2:F2"/>
    <mergeCell ref="A3:F3"/>
    <mergeCell ref="F8:F24"/>
    <mergeCell ref="F5:F7"/>
  </mergeCells>
  <printOptions horizontalCentered="1"/>
  <pageMargins left="0.35433070866141736" right="0.15748031496062992" top="0.3937007874015748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A1" sqref="A1:F1"/>
    </sheetView>
  </sheetViews>
  <sheetFormatPr defaultColWidth="8.796875" defaultRowHeight="15"/>
  <cols>
    <col min="1" max="1" width="22.796875" style="12" customWidth="1"/>
    <col min="2" max="4" width="19.796875" style="12" customWidth="1"/>
    <col min="5" max="5" width="12.3984375" style="12" customWidth="1"/>
    <col min="6" max="6" width="14.59765625" style="149" customWidth="1"/>
    <col min="7" max="16384" width="6.796875" style="137" customWidth="1"/>
  </cols>
  <sheetData>
    <row r="1" spans="1:6" ht="19.5">
      <c r="A1" s="178" t="s">
        <v>0</v>
      </c>
      <c r="B1" s="178"/>
      <c r="C1" s="178"/>
      <c r="D1" s="178"/>
      <c r="E1" s="178"/>
      <c r="F1" s="178"/>
    </row>
    <row r="2" spans="1:6" ht="19.5">
      <c r="A2" s="179" t="s">
        <v>3</v>
      </c>
      <c r="B2" s="179"/>
      <c r="C2" s="179"/>
      <c r="D2" s="179"/>
      <c r="E2" s="179"/>
      <c r="F2" s="179"/>
    </row>
    <row r="3" spans="1:6" ht="19.5">
      <c r="A3" s="180" t="s">
        <v>4</v>
      </c>
      <c r="B3" s="180"/>
      <c r="C3" s="180"/>
      <c r="D3" s="180"/>
      <c r="E3" s="180"/>
      <c r="F3" s="180"/>
    </row>
    <row r="4" spans="1:6" ht="19.5">
      <c r="A4" s="1" t="s">
        <v>5</v>
      </c>
      <c r="F4" s="138" t="s">
        <v>1</v>
      </c>
    </row>
    <row r="5" spans="1:6" ht="16.5" customHeight="1">
      <c r="A5" s="173" t="s">
        <v>6</v>
      </c>
      <c r="B5" s="13" t="s">
        <v>7</v>
      </c>
      <c r="C5" s="13" t="s">
        <v>7</v>
      </c>
      <c r="D5" s="174" t="s">
        <v>8</v>
      </c>
      <c r="E5" s="150"/>
      <c r="F5" s="162" t="s">
        <v>9</v>
      </c>
    </row>
    <row r="6" spans="1:6" ht="16.5" customHeight="1">
      <c r="A6" s="173"/>
      <c r="B6" s="70" t="s">
        <v>10</v>
      </c>
      <c r="C6" s="70" t="s">
        <v>11</v>
      </c>
      <c r="D6" s="43" t="s">
        <v>12</v>
      </c>
      <c r="E6" s="120" t="s">
        <v>13</v>
      </c>
      <c r="F6" s="163"/>
    </row>
    <row r="7" spans="1:6" ht="16.5" customHeight="1">
      <c r="A7" s="173"/>
      <c r="B7" s="121" t="s">
        <v>14</v>
      </c>
      <c r="C7" s="121" t="s">
        <v>15</v>
      </c>
      <c r="D7" s="121" t="s">
        <v>16</v>
      </c>
      <c r="E7" s="121" t="s">
        <v>17</v>
      </c>
      <c r="F7" s="164"/>
    </row>
    <row r="8" spans="1:6" ht="16.5" customHeight="1">
      <c r="A8" s="9" t="s">
        <v>18</v>
      </c>
      <c r="B8" s="139">
        <f>SUM(B9:B13)</f>
        <v>4450000</v>
      </c>
      <c r="C8" s="139">
        <f>SUM(C9:C13)</f>
        <v>2938666</v>
      </c>
      <c r="D8" s="140">
        <f>SUM(D9:D13)</f>
        <v>-1511334</v>
      </c>
      <c r="E8" s="141">
        <f>D8/B8*100</f>
        <v>-33.96256179775281</v>
      </c>
      <c r="F8" s="181" t="s">
        <v>256</v>
      </c>
    </row>
    <row r="9" spans="1:6" ht="16.5" customHeight="1">
      <c r="A9" s="6" t="s">
        <v>19</v>
      </c>
      <c r="B9" s="2">
        <v>1250000</v>
      </c>
      <c r="C9" s="142">
        <v>1115108</v>
      </c>
      <c r="D9" s="143">
        <f>C9-B9</f>
        <v>-134892</v>
      </c>
      <c r="E9" s="144">
        <f aca="true" t="shared" si="0" ref="E9:E32">D9/B9*100</f>
        <v>-10.79136</v>
      </c>
      <c r="F9" s="182"/>
    </row>
    <row r="10" spans="1:6" ht="16.5" customHeight="1">
      <c r="A10" s="6" t="s">
        <v>20</v>
      </c>
      <c r="B10" s="2">
        <v>500000</v>
      </c>
      <c r="C10" s="142">
        <v>537835</v>
      </c>
      <c r="D10" s="143">
        <f>C10-B10</f>
        <v>37835</v>
      </c>
      <c r="E10" s="145">
        <f t="shared" si="0"/>
        <v>7.567</v>
      </c>
      <c r="F10" s="182"/>
    </row>
    <row r="11" spans="1:6" ht="16.5" customHeight="1">
      <c r="A11" s="6" t="s">
        <v>21</v>
      </c>
      <c r="B11" s="2">
        <v>60000</v>
      </c>
      <c r="C11" s="142">
        <v>22165</v>
      </c>
      <c r="D11" s="143">
        <f>C11-B11</f>
        <v>-37835</v>
      </c>
      <c r="E11" s="145">
        <f t="shared" si="0"/>
        <v>-63.05833333333334</v>
      </c>
      <c r="F11" s="182"/>
    </row>
    <row r="12" spans="1:6" ht="16.5" customHeight="1">
      <c r="A12" s="6" t="s">
        <v>22</v>
      </c>
      <c r="B12" s="2">
        <v>1000000</v>
      </c>
      <c r="C12" s="142">
        <v>31058</v>
      </c>
      <c r="D12" s="143">
        <f>C12-B12</f>
        <v>-968942</v>
      </c>
      <c r="E12" s="145">
        <f t="shared" si="0"/>
        <v>-96.8942</v>
      </c>
      <c r="F12" s="182"/>
    </row>
    <row r="13" spans="1:6" ht="16.5" customHeight="1">
      <c r="A13" s="6" t="s">
        <v>23</v>
      </c>
      <c r="B13" s="2">
        <v>1640000</v>
      </c>
      <c r="C13" s="142">
        <v>1232500</v>
      </c>
      <c r="D13" s="143">
        <f>C13-B13</f>
        <v>-407500</v>
      </c>
      <c r="E13" s="146">
        <f t="shared" si="0"/>
        <v>-24.847560975609756</v>
      </c>
      <c r="F13" s="182"/>
    </row>
    <row r="14" spans="1:6" ht="16.5" customHeight="1">
      <c r="A14" s="9" t="s">
        <v>24</v>
      </c>
      <c r="B14" s="8">
        <f>SUM(B15:B18)</f>
        <v>69275185</v>
      </c>
      <c r="C14" s="8">
        <f>SUM(C15:C18)</f>
        <v>86740383</v>
      </c>
      <c r="D14" s="26">
        <f>SUM(D15:D18)</f>
        <v>17465198</v>
      </c>
      <c r="E14" s="141">
        <f t="shared" si="0"/>
        <v>25.211333611018144</v>
      </c>
      <c r="F14" s="182"/>
    </row>
    <row r="15" spans="1:6" ht="16.5" customHeight="1">
      <c r="A15" s="6" t="s">
        <v>19</v>
      </c>
      <c r="B15" s="10">
        <v>45775185</v>
      </c>
      <c r="C15" s="11">
        <v>45085307</v>
      </c>
      <c r="D15" s="143">
        <f>C15-B15</f>
        <v>-689878</v>
      </c>
      <c r="E15" s="144">
        <f t="shared" si="0"/>
        <v>-1.5071004082233639</v>
      </c>
      <c r="F15" s="182"/>
    </row>
    <row r="16" spans="1:6" ht="16.5" customHeight="1">
      <c r="A16" s="6" t="s">
        <v>20</v>
      </c>
      <c r="B16" s="5">
        <v>20000000</v>
      </c>
      <c r="C16" s="6">
        <v>13238822</v>
      </c>
      <c r="D16" s="143">
        <f>C16-B16</f>
        <v>-6761178</v>
      </c>
      <c r="E16" s="145">
        <f t="shared" si="0"/>
        <v>-33.80589</v>
      </c>
      <c r="F16" s="182"/>
    </row>
    <row r="17" spans="1:6" ht="16.5" customHeight="1">
      <c r="A17" s="6" t="s">
        <v>21</v>
      </c>
      <c r="B17" s="5">
        <v>2500000</v>
      </c>
      <c r="C17" s="6">
        <v>24467986</v>
      </c>
      <c r="D17" s="143">
        <f>C17-B17</f>
        <v>21967986</v>
      </c>
      <c r="E17" s="145">
        <f t="shared" si="0"/>
        <v>878.7194400000001</v>
      </c>
      <c r="F17" s="182"/>
    </row>
    <row r="18" spans="1:6" ht="16.5" customHeight="1">
      <c r="A18" s="6" t="s">
        <v>22</v>
      </c>
      <c r="B18" s="4">
        <v>1000000</v>
      </c>
      <c r="C18" s="7">
        <v>3948268</v>
      </c>
      <c r="D18" s="143">
        <f>C18-B18</f>
        <v>2948268</v>
      </c>
      <c r="E18" s="146">
        <f t="shared" si="0"/>
        <v>294.8268</v>
      </c>
      <c r="F18" s="182"/>
    </row>
    <row r="19" spans="1:6" ht="16.5" customHeight="1">
      <c r="A19" s="9" t="s">
        <v>25</v>
      </c>
      <c r="B19" s="8">
        <f>SUM(B20:B23)</f>
        <v>209989727</v>
      </c>
      <c r="C19" s="8">
        <f>SUM(C20:C23)</f>
        <v>199653549</v>
      </c>
      <c r="D19" s="26">
        <f>SUM(D20:D23)</f>
        <v>-10336178</v>
      </c>
      <c r="E19" s="141">
        <f t="shared" si="0"/>
        <v>-4.922230314628677</v>
      </c>
      <c r="F19" s="182"/>
    </row>
    <row r="20" spans="1:6" ht="16.5" customHeight="1">
      <c r="A20" s="6" t="s">
        <v>19</v>
      </c>
      <c r="B20" s="2">
        <v>139774815</v>
      </c>
      <c r="C20" s="11">
        <v>143928069</v>
      </c>
      <c r="D20" s="143">
        <f>C20-B20</f>
        <v>4153254</v>
      </c>
      <c r="E20" s="144">
        <f t="shared" si="0"/>
        <v>2.971389373686526</v>
      </c>
      <c r="F20" s="182"/>
    </row>
    <row r="21" spans="1:6" ht="16.5" customHeight="1">
      <c r="A21" s="6" t="s">
        <v>20</v>
      </c>
      <c r="B21" s="2">
        <v>58699112</v>
      </c>
      <c r="C21" s="6">
        <v>49900464</v>
      </c>
      <c r="D21" s="143">
        <f>C21-B21</f>
        <v>-8798648</v>
      </c>
      <c r="E21" s="145">
        <f t="shared" si="0"/>
        <v>-14.989405631894398</v>
      </c>
      <c r="F21" s="182"/>
    </row>
    <row r="22" spans="1:6" ht="16.5" customHeight="1">
      <c r="A22" s="6" t="s">
        <v>21</v>
      </c>
      <c r="B22" s="2">
        <v>7515800</v>
      </c>
      <c r="C22" s="6">
        <v>1448250</v>
      </c>
      <c r="D22" s="143">
        <f>C22-B22</f>
        <v>-6067550</v>
      </c>
      <c r="E22" s="145">
        <f t="shared" si="0"/>
        <v>-80.73059421485405</v>
      </c>
      <c r="F22" s="182"/>
    </row>
    <row r="23" spans="1:6" ht="16.5" customHeight="1">
      <c r="A23" s="6" t="s">
        <v>22</v>
      </c>
      <c r="B23" s="2">
        <v>4000000</v>
      </c>
      <c r="C23" s="7">
        <v>4376766</v>
      </c>
      <c r="D23" s="143">
        <f>C23-B23</f>
        <v>376766</v>
      </c>
      <c r="E23" s="146">
        <f t="shared" si="0"/>
        <v>9.41915</v>
      </c>
      <c r="F23" s="182"/>
    </row>
    <row r="24" spans="1:6" ht="16.5" customHeight="1">
      <c r="A24" s="9" t="s">
        <v>26</v>
      </c>
      <c r="B24" s="3">
        <v>8600000</v>
      </c>
      <c r="C24" s="8">
        <v>8822600</v>
      </c>
      <c r="D24" s="26">
        <f>C24-B24</f>
        <v>222600</v>
      </c>
      <c r="E24" s="141">
        <f t="shared" si="0"/>
        <v>2.5883720930232554</v>
      </c>
      <c r="F24" s="182"/>
    </row>
    <row r="25" spans="1:6" ht="16.5" customHeight="1">
      <c r="A25" s="9" t="s">
        <v>27</v>
      </c>
      <c r="B25" s="8">
        <f>SUM(B26:B28)</f>
        <v>920000</v>
      </c>
      <c r="C25" s="8">
        <f>SUM(C26:C28)</f>
        <v>848198</v>
      </c>
      <c r="D25" s="26">
        <f>SUM(D26:D28)</f>
        <v>-71802</v>
      </c>
      <c r="E25" s="144">
        <f t="shared" si="0"/>
        <v>-7.804565217391304</v>
      </c>
      <c r="F25" s="182"/>
    </row>
    <row r="26" spans="1:6" ht="16.5" customHeight="1">
      <c r="A26" s="6" t="s">
        <v>19</v>
      </c>
      <c r="B26" s="10">
        <v>700900</v>
      </c>
      <c r="C26" s="11">
        <v>518400</v>
      </c>
      <c r="D26" s="143">
        <f>C26-B26</f>
        <v>-182500</v>
      </c>
      <c r="E26" s="144">
        <f t="shared" si="0"/>
        <v>-26.037951205592808</v>
      </c>
      <c r="F26" s="182"/>
    </row>
    <row r="27" spans="1:6" ht="16.5" customHeight="1">
      <c r="A27" s="6" t="s">
        <v>20</v>
      </c>
      <c r="B27" s="5">
        <v>182100</v>
      </c>
      <c r="C27" s="5">
        <v>329798</v>
      </c>
      <c r="D27" s="143">
        <f>C27-B27</f>
        <v>147698</v>
      </c>
      <c r="E27" s="145">
        <f t="shared" si="0"/>
        <v>81.10818231740802</v>
      </c>
      <c r="F27" s="182"/>
    </row>
    <row r="28" spans="1:6" ht="16.5" customHeight="1">
      <c r="A28" s="6" t="s">
        <v>21</v>
      </c>
      <c r="B28" s="4">
        <v>37000</v>
      </c>
      <c r="C28" s="7">
        <v>0</v>
      </c>
      <c r="D28" s="143">
        <f>C28-B28</f>
        <v>-37000</v>
      </c>
      <c r="E28" s="146">
        <f t="shared" si="0"/>
        <v>-100</v>
      </c>
      <c r="F28" s="182"/>
    </row>
    <row r="29" spans="1:6" ht="16.5" customHeight="1">
      <c r="A29" s="9" t="s">
        <v>28</v>
      </c>
      <c r="B29" s="8">
        <f>SUM(B30:B32)</f>
        <v>3797900</v>
      </c>
      <c r="C29" s="8">
        <f>SUM(C30:C32)</f>
        <v>7011278</v>
      </c>
      <c r="D29" s="26">
        <f>SUM(D30:D32)</f>
        <v>3213378</v>
      </c>
      <c r="E29" s="145">
        <f t="shared" si="0"/>
        <v>84.60933673872402</v>
      </c>
      <c r="F29" s="182"/>
    </row>
    <row r="30" spans="1:6" ht="16.5" customHeight="1">
      <c r="A30" s="6" t="s">
        <v>19</v>
      </c>
      <c r="B30" s="10">
        <v>2250900</v>
      </c>
      <c r="C30" s="11">
        <v>3250971</v>
      </c>
      <c r="D30" s="143">
        <f>C30-B30</f>
        <v>1000071</v>
      </c>
      <c r="E30" s="144">
        <f t="shared" si="0"/>
        <v>44.429828068772494</v>
      </c>
      <c r="F30" s="182"/>
    </row>
    <row r="31" spans="1:6" ht="16.5" customHeight="1">
      <c r="A31" s="6" t="s">
        <v>20</v>
      </c>
      <c r="B31" s="5">
        <v>1514500</v>
      </c>
      <c r="C31" s="6">
        <v>3700476</v>
      </c>
      <c r="D31" s="143">
        <f>C31-B31</f>
        <v>2185976</v>
      </c>
      <c r="E31" s="145">
        <f t="shared" si="0"/>
        <v>144.3364806866953</v>
      </c>
      <c r="F31" s="182"/>
    </row>
    <row r="32" spans="1:6" ht="16.5" customHeight="1">
      <c r="A32" s="6" t="s">
        <v>21</v>
      </c>
      <c r="B32" s="4">
        <v>32500</v>
      </c>
      <c r="C32" s="7">
        <v>59831</v>
      </c>
      <c r="D32" s="143">
        <f>C32-B32</f>
        <v>27331</v>
      </c>
      <c r="E32" s="146">
        <f t="shared" si="0"/>
        <v>84.09538461538462</v>
      </c>
      <c r="F32" s="182"/>
    </row>
    <row r="33" spans="1:6" ht="16.5" customHeight="1">
      <c r="A33" s="9" t="s">
        <v>29</v>
      </c>
      <c r="B33" s="8">
        <v>0</v>
      </c>
      <c r="C33" s="8">
        <v>0</v>
      </c>
      <c r="D33" s="26">
        <f>C33-B33</f>
        <v>0</v>
      </c>
      <c r="E33" s="146">
        <v>0</v>
      </c>
      <c r="F33" s="182"/>
    </row>
    <row r="34" spans="1:6" ht="16.5" customHeight="1">
      <c r="A34" s="9" t="s">
        <v>30</v>
      </c>
      <c r="B34" s="8">
        <v>0</v>
      </c>
      <c r="C34" s="9">
        <v>734986</v>
      </c>
      <c r="D34" s="147">
        <f>C34-B34</f>
        <v>734986</v>
      </c>
      <c r="E34" s="146">
        <v>100</v>
      </c>
      <c r="F34" s="182"/>
    </row>
    <row r="35" spans="1:6" ht="16.5" customHeight="1">
      <c r="A35" s="118" t="s">
        <v>31</v>
      </c>
      <c r="B35" s="9">
        <f>B33+B29+B24+B25+B19+B14+B8+B34</f>
        <v>297032812</v>
      </c>
      <c r="C35" s="9">
        <f>C33+C29+C24+C25+C19+C14+C8+C34</f>
        <v>306749660</v>
      </c>
      <c r="D35" s="27">
        <f>D33+D29+D24+D25+D19+D14+D8+D34</f>
        <v>9716848</v>
      </c>
      <c r="E35" s="141" t="s">
        <v>32</v>
      </c>
      <c r="F35" s="183"/>
    </row>
    <row r="36" spans="1:6" ht="19.5">
      <c r="A36" s="184" t="s">
        <v>254</v>
      </c>
      <c r="B36" s="184"/>
      <c r="C36" s="184"/>
      <c r="D36" s="184"/>
      <c r="E36" s="184"/>
      <c r="F36" s="184"/>
    </row>
    <row r="37" spans="1:6" ht="19.5">
      <c r="A37" s="177" t="s">
        <v>33</v>
      </c>
      <c r="B37" s="177"/>
      <c r="C37" s="177"/>
      <c r="D37" s="177"/>
      <c r="E37" s="177"/>
      <c r="F37" s="177"/>
    </row>
    <row r="38" spans="4:6" ht="19.5">
      <c r="D38" s="148"/>
      <c r="E38" s="148"/>
      <c r="F38" s="148"/>
    </row>
    <row r="39" spans="4:6" ht="19.5">
      <c r="D39" s="148"/>
      <c r="E39" s="148"/>
      <c r="F39" s="148"/>
    </row>
    <row r="40" spans="4:6" ht="19.5">
      <c r="D40" s="148"/>
      <c r="E40" s="148"/>
      <c r="F40" s="148"/>
    </row>
    <row r="41" spans="4:6" ht="19.5">
      <c r="D41" s="148"/>
      <c r="E41" s="148"/>
      <c r="F41" s="148"/>
    </row>
    <row r="42" spans="4:6" ht="19.5">
      <c r="D42" s="148"/>
      <c r="E42" s="148"/>
      <c r="F42" s="148"/>
    </row>
    <row r="43" spans="4:6" ht="19.5">
      <c r="D43" s="148"/>
      <c r="E43" s="148"/>
      <c r="F43" s="148"/>
    </row>
    <row r="44" spans="4:6" ht="19.5">
      <c r="D44" s="148"/>
      <c r="E44" s="148"/>
      <c r="F44" s="148"/>
    </row>
    <row r="45" spans="4:6" ht="19.5">
      <c r="D45" s="148"/>
      <c r="E45" s="148"/>
      <c r="F45" s="148"/>
    </row>
    <row r="46" spans="4:6" ht="19.5">
      <c r="D46" s="148"/>
      <c r="E46" s="148"/>
      <c r="F46" s="148"/>
    </row>
    <row r="47" spans="4:6" ht="19.5">
      <c r="D47" s="148"/>
      <c r="E47" s="148"/>
      <c r="F47" s="148"/>
    </row>
    <row r="48" spans="4:6" ht="19.5">
      <c r="D48" s="148"/>
      <c r="E48" s="148"/>
      <c r="F48" s="148"/>
    </row>
    <row r="49" spans="4:6" ht="19.5">
      <c r="D49" s="148"/>
      <c r="E49" s="148"/>
      <c r="F49" s="148"/>
    </row>
    <row r="50" spans="4:6" ht="19.5">
      <c r="D50" s="148"/>
      <c r="E50" s="148"/>
      <c r="F50" s="148"/>
    </row>
    <row r="51" spans="4:6" ht="19.5">
      <c r="D51" s="148"/>
      <c r="E51" s="148"/>
      <c r="F51" s="148"/>
    </row>
    <row r="52" spans="4:6" ht="19.5">
      <c r="D52" s="148"/>
      <c r="E52" s="148"/>
      <c r="F52" s="148"/>
    </row>
    <row r="53" spans="4:6" ht="19.5">
      <c r="D53" s="148"/>
      <c r="E53" s="148"/>
      <c r="F53" s="148"/>
    </row>
    <row r="54" spans="4:6" ht="19.5">
      <c r="D54" s="148"/>
      <c r="E54" s="148"/>
      <c r="F54" s="148"/>
    </row>
    <row r="55" spans="4:6" ht="19.5">
      <c r="D55" s="148"/>
      <c r="E55" s="148"/>
      <c r="F55" s="148"/>
    </row>
    <row r="56" spans="4:6" ht="19.5">
      <c r="D56" s="148"/>
      <c r="E56" s="148"/>
      <c r="F56" s="148"/>
    </row>
    <row r="57" spans="4:6" ht="19.5">
      <c r="D57" s="148"/>
      <c r="E57" s="148"/>
      <c r="F57" s="148"/>
    </row>
    <row r="58" spans="4:6" ht="19.5">
      <c r="D58" s="148"/>
      <c r="E58" s="148"/>
      <c r="F58" s="148"/>
    </row>
    <row r="59" spans="4:6" ht="19.5">
      <c r="D59" s="148"/>
      <c r="E59" s="148"/>
      <c r="F59" s="148"/>
    </row>
    <row r="60" spans="4:6" ht="19.5">
      <c r="D60" s="148"/>
      <c r="E60" s="148"/>
      <c r="F60" s="148"/>
    </row>
    <row r="61" spans="4:6" ht="19.5">
      <c r="D61" s="148"/>
      <c r="E61" s="148"/>
      <c r="F61" s="148"/>
    </row>
    <row r="62" spans="4:6" ht="19.5">
      <c r="D62" s="148"/>
      <c r="E62" s="148"/>
      <c r="F62" s="148"/>
    </row>
    <row r="63" spans="4:6" ht="19.5">
      <c r="D63" s="148"/>
      <c r="E63" s="148"/>
      <c r="F63" s="148"/>
    </row>
    <row r="64" spans="4:6" ht="19.5">
      <c r="D64" s="148"/>
      <c r="E64" s="148"/>
      <c r="F64" s="148"/>
    </row>
    <row r="65" spans="4:6" ht="19.5">
      <c r="D65" s="148"/>
      <c r="E65" s="148"/>
      <c r="F65" s="148"/>
    </row>
    <row r="66" spans="4:6" ht="19.5">
      <c r="D66" s="148"/>
      <c r="E66" s="148"/>
      <c r="F66" s="148"/>
    </row>
  </sheetData>
  <sheetProtection password="D692" sheet="1" objects="1" scenarios="1"/>
  <mergeCells count="9">
    <mergeCell ref="A37:F37"/>
    <mergeCell ref="A1:F1"/>
    <mergeCell ref="A2:F2"/>
    <mergeCell ref="A3:F3"/>
    <mergeCell ref="A5:A7"/>
    <mergeCell ref="D5:E5"/>
    <mergeCell ref="F8:F35"/>
    <mergeCell ref="F5:F7"/>
    <mergeCell ref="A36:F36"/>
  </mergeCells>
  <printOptions horizontalCentered="1"/>
  <pageMargins left="0.9055118110236221" right="0" top="0.3937007874015748" bottom="0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康寧護專</dc:creator>
  <cp:keywords/>
  <dc:description/>
  <cp:lastModifiedBy>jcliu</cp:lastModifiedBy>
  <cp:lastPrinted>2005-10-24T07:48:55Z</cp:lastPrinted>
  <dcterms:created xsi:type="dcterms:W3CDTF">1997-07-07T09:27:28Z</dcterms:created>
  <dcterms:modified xsi:type="dcterms:W3CDTF">2005-11-30T06:13:32Z</dcterms:modified>
  <cp:category/>
  <cp:version/>
  <cp:contentType/>
  <cp:contentStatus/>
</cp:coreProperties>
</file>