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7230" activeTab="5"/>
  </bookViews>
  <sheets>
    <sheet name="平衡表" sheetId="1" r:id="rId1"/>
    <sheet name="現金流量表" sheetId="2" r:id="rId2"/>
    <sheet name="支出明細表" sheetId="3" r:id="rId3"/>
    <sheet name="收入明細表" sheetId="4" r:id="rId4"/>
    <sheet name="收支餘絀表" sheetId="5" r:id="rId5"/>
    <sheet name="現金收支概況表" sheetId="6" r:id="rId6"/>
  </sheets>
  <definedNames>
    <definedName name="_xlnm.Print_Area" localSheetId="1">'現金流量表'!$A$1:$C$37</definedName>
  </definedNames>
  <calcPr fullCalcOnLoad="1"/>
</workbook>
</file>

<file path=xl/sharedStrings.xml><?xml version="1.0" encoding="utf-8"?>
<sst xmlns="http://schemas.openxmlformats.org/spreadsheetml/2006/main" count="231" uniqueCount="187">
  <si>
    <t>私 立 康 寧 護 理 專 科 學 校</t>
  </si>
  <si>
    <t>平    衡    表</t>
  </si>
  <si>
    <t>民國91年及90年7月31日</t>
  </si>
  <si>
    <t>資         產</t>
  </si>
  <si>
    <t>金    額</t>
  </si>
  <si>
    <t>％</t>
  </si>
  <si>
    <t>流動資產</t>
  </si>
  <si>
    <t xml:space="preserve">流動負債 </t>
  </si>
  <si>
    <t xml:space="preserve">  現金及約當現金</t>
  </si>
  <si>
    <t xml:space="preserve">  應付款項</t>
  </si>
  <si>
    <t xml:space="preserve">  專戶存款</t>
  </si>
  <si>
    <t xml:space="preserve">  預收款項</t>
  </si>
  <si>
    <t>　應收款項</t>
  </si>
  <si>
    <t xml:space="preserve">  代收款項</t>
  </si>
  <si>
    <t>　應收款項－關係人</t>
  </si>
  <si>
    <t>其他負債</t>
  </si>
  <si>
    <t>　材料及用品</t>
  </si>
  <si>
    <t xml:space="preserve">  存入保證金</t>
  </si>
  <si>
    <t>　預付款項</t>
  </si>
  <si>
    <t>負債合計</t>
  </si>
  <si>
    <t>長期投資及基金</t>
  </si>
  <si>
    <t>權益基金及餘絀</t>
  </si>
  <si>
    <t>　特種基金</t>
  </si>
  <si>
    <t xml:space="preserve">  權益基金</t>
  </si>
  <si>
    <t>固定資產</t>
  </si>
  <si>
    <t xml:space="preserve">    指定用途</t>
  </si>
  <si>
    <t xml:space="preserve">  土   地</t>
  </si>
  <si>
    <t xml:space="preserve">    未指定用途</t>
  </si>
  <si>
    <t xml:space="preserve">  土地改良物</t>
  </si>
  <si>
    <t xml:space="preserve">  餘絀</t>
  </si>
  <si>
    <t>　建 築 物</t>
  </si>
  <si>
    <t xml:space="preserve">    累積餘絀</t>
  </si>
  <si>
    <t>　機械儀器及設備</t>
  </si>
  <si>
    <t xml:space="preserve">    本期餘絀</t>
  </si>
  <si>
    <t>　圖書及博物</t>
  </si>
  <si>
    <t xml:space="preserve">  其他設備</t>
  </si>
  <si>
    <t>其他資產</t>
  </si>
  <si>
    <t>　存出保證金</t>
  </si>
  <si>
    <t>　遞延費用</t>
  </si>
  <si>
    <t>資  產  總  計</t>
  </si>
  <si>
    <t>負債、權益基金及餘絀總計</t>
  </si>
  <si>
    <t xml:space="preserve">康 寧 護 理 專 科 學 校  </t>
  </si>
  <si>
    <t>現  金  流  量  表</t>
  </si>
  <si>
    <t>項              目</t>
  </si>
  <si>
    <t>營運活動之現金流量：</t>
  </si>
  <si>
    <t xml:space="preserve">  本期純餘</t>
  </si>
  <si>
    <t>　加：不產生現金流入之支出</t>
  </si>
  <si>
    <t>　減：不產生現金流入之收入</t>
  </si>
  <si>
    <t>　流動資產調整項目淨增加數</t>
  </si>
  <si>
    <t>　負債調整項目淨增(減)數</t>
  </si>
  <si>
    <t xml:space="preserve">  營運活動之淨現金流入</t>
  </si>
  <si>
    <t>投資活動之現金流量：</t>
  </si>
  <si>
    <t>　出售固定資產收現數</t>
  </si>
  <si>
    <t>　收回存出保證金收現數</t>
  </si>
  <si>
    <t>　特種基金利息收入收現數</t>
  </si>
  <si>
    <t>　減：購置固定資產付現數</t>
  </si>
  <si>
    <t>　　　購置電腦軟體付現數</t>
  </si>
  <si>
    <t>　　　支付存出保證金付現數</t>
  </si>
  <si>
    <t xml:space="preserve">  投資活動之淨現金流出</t>
  </si>
  <si>
    <t>融資活動之現金流量：</t>
  </si>
  <si>
    <t>　收取存入保證金收現數</t>
  </si>
  <si>
    <t>　減：退回存入保證金付現數</t>
  </si>
  <si>
    <t xml:space="preserve">  融資活動之淨現金流入(出)</t>
  </si>
  <si>
    <t>本期現金及銀行存款淨流入</t>
  </si>
  <si>
    <t>加：期初現金及銀行存款餘額</t>
  </si>
  <si>
    <t>期末現金及銀行存款餘額</t>
  </si>
  <si>
    <t>現金流量資訊之補充揭露：</t>
  </si>
  <si>
    <t>　支付現金購置固定資產</t>
  </si>
  <si>
    <t>　　固定資產</t>
  </si>
  <si>
    <t>　　期初應付款</t>
  </si>
  <si>
    <t>　　期末應付款</t>
  </si>
  <si>
    <t>　支付現金</t>
  </si>
  <si>
    <t xml:space="preserve">  單位：新台幣元</t>
  </si>
  <si>
    <t xml:space="preserve">  單位：新台幣元</t>
  </si>
  <si>
    <t>附註：</t>
  </si>
  <si>
    <t>　　　１．減少應收款項收現數（理財部份）指與理財活動有關之應收款項現金收入，如收回貸放予附屬機構之資金。</t>
  </si>
  <si>
    <t>　　　２．增加應收款項付現數（理財部份）指與理財活動有關之應收款項現金支付，如貸放予附屬機構之資金。</t>
  </si>
  <si>
    <t>收 支 餘 絀 表</t>
  </si>
  <si>
    <t>單位：新台幣元</t>
  </si>
  <si>
    <t>90 學 年 度</t>
  </si>
  <si>
    <t>金　　額</t>
  </si>
  <si>
    <t>％</t>
  </si>
  <si>
    <t>經常門收入</t>
  </si>
  <si>
    <t>　學雜費收入</t>
  </si>
  <si>
    <t>　推廣教育收入</t>
  </si>
  <si>
    <t>　建教合作收入</t>
  </si>
  <si>
    <t>　其他教學活動收入</t>
  </si>
  <si>
    <t>　補助及捐贈收入</t>
  </si>
  <si>
    <t>　財務收入</t>
  </si>
  <si>
    <t>　其他收入</t>
  </si>
  <si>
    <t>　收入合計</t>
  </si>
  <si>
    <t>經常門支出</t>
  </si>
  <si>
    <t>　董事會支出</t>
  </si>
  <si>
    <t>　行政管理支出</t>
  </si>
  <si>
    <t>　教學研究及訓輔支出</t>
  </si>
  <si>
    <t>　獎助學金支出</t>
  </si>
  <si>
    <t>　推廣教育及其他教學支出</t>
  </si>
  <si>
    <t>　建教合作支出</t>
  </si>
  <si>
    <t>　其他支出</t>
  </si>
  <si>
    <t>　支出合計</t>
  </si>
  <si>
    <t>本期純餘</t>
  </si>
  <si>
    <t>項　　　　目</t>
  </si>
  <si>
    <t>現 金 收 支 概 況 表</t>
  </si>
  <si>
    <t>90學年度</t>
  </si>
  <si>
    <t>經常收入％</t>
  </si>
  <si>
    <t>經常門現金收入</t>
  </si>
  <si>
    <t>　應收預收項目調整增(減)數</t>
  </si>
  <si>
    <t>經常門現金支出</t>
  </si>
  <si>
    <t>　教學研究及訓導支出</t>
  </si>
  <si>
    <t>　推廣教育及其他教學</t>
  </si>
  <si>
    <t>　減：不產生現金流出之支出</t>
  </si>
  <si>
    <t>　應付預付項目調整增(減)數</t>
  </si>
  <si>
    <t>經常門現金餘絀</t>
  </si>
  <si>
    <t>出售資產現金收入</t>
  </si>
  <si>
    <t>購置動產及其他資產現金支出</t>
  </si>
  <si>
    <t>　機械儀器設備</t>
  </si>
  <si>
    <t>　圖書博物</t>
  </si>
  <si>
    <t>　其他設備</t>
  </si>
  <si>
    <t>扣減不動產支出前現金餘絀</t>
  </si>
  <si>
    <t>購置不動產現金支出</t>
  </si>
  <si>
    <t>本期現金餘絀</t>
  </si>
  <si>
    <r>
      <t>項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目</t>
    </r>
  </si>
  <si>
    <t>單位：新台幣元</t>
  </si>
  <si>
    <t>填表說明：</t>
  </si>
  <si>
    <r>
      <t>１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學費收入包括日夜間部、研究所、在職專班、進修學院（補校）之學費收入、學雜費基數收入、其他學分費收入，如暑修、重修、延修等之學分費收入。</t>
    </r>
  </si>
  <si>
    <r>
      <t>２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雜費收入包括日夜間部、研究所、在職專班、進修學院（補校）之雜費收入。</t>
    </r>
  </si>
  <si>
    <r>
      <t>３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實習實驗費收入包括電腦、語言實習實驗費、音樂系個別指導費．．．．、其他學校自行訂定規章所收取之實習實驗費收入。</t>
    </r>
  </si>
  <si>
    <r>
      <t>４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經常收入合計應與收支餘絀表內收入合計數相等。</t>
    </r>
  </si>
  <si>
    <t>收 入 明 細 表</t>
  </si>
  <si>
    <t>科         目</t>
  </si>
  <si>
    <r>
      <t>學雜費收入</t>
    </r>
  </si>
  <si>
    <t xml:space="preserve">    學費收入</t>
  </si>
  <si>
    <t xml:space="preserve">    雜費收入</t>
  </si>
  <si>
    <t xml:space="preserve">    住宿費收入</t>
  </si>
  <si>
    <t>推廣教育收入</t>
  </si>
  <si>
    <t>建教合作收入</t>
  </si>
  <si>
    <t>其他教學活動收入</t>
  </si>
  <si>
    <t>補捐助收入</t>
  </si>
  <si>
    <t xml:space="preserve">    補助收入</t>
  </si>
  <si>
    <t xml:space="preserve">    捐贈收入</t>
  </si>
  <si>
    <r>
      <t>財務收入</t>
    </r>
  </si>
  <si>
    <t xml:space="preserve">    利息收入</t>
  </si>
  <si>
    <t>其他收入</t>
  </si>
  <si>
    <t xml:space="preserve">    其他收入</t>
  </si>
  <si>
    <t>單位：新台幣元</t>
  </si>
  <si>
    <t xml:space="preserve">    實習實驗費收入</t>
  </si>
  <si>
    <r>
      <t>康 寧 護 理 專 科 學 校</t>
    </r>
    <r>
      <rPr>
        <u val="single"/>
        <sz val="12"/>
        <rFont val="標楷體"/>
        <family val="4"/>
      </rPr>
      <t xml:space="preserve">  </t>
    </r>
  </si>
  <si>
    <t xml:space="preserve">    退休撫卹基金收入</t>
  </si>
  <si>
    <t>經常收入合計</t>
  </si>
  <si>
    <r>
      <t>康 寧 護 理 專 科 學 校</t>
    </r>
    <r>
      <rPr>
        <u val="single"/>
        <sz val="12"/>
        <rFont val="標楷體"/>
        <family val="4"/>
      </rPr>
      <t xml:space="preserve">  </t>
    </r>
  </si>
  <si>
    <t>單位：新台幣元</t>
  </si>
  <si>
    <t>科         目</t>
  </si>
  <si>
    <t>金　　額</t>
  </si>
  <si>
    <t>％</t>
  </si>
  <si>
    <t>董事會支出</t>
  </si>
  <si>
    <t xml:space="preserve">   人事費</t>
  </si>
  <si>
    <t xml:space="preserve">   業務費</t>
  </si>
  <si>
    <t xml:space="preserve">   維護與報廢</t>
  </si>
  <si>
    <t xml:space="preserve">   退休撫卹費</t>
  </si>
  <si>
    <t xml:space="preserve">   交通費</t>
  </si>
  <si>
    <t>行政管理支出</t>
  </si>
  <si>
    <t>教學研究及訓輔支出</t>
  </si>
  <si>
    <t>獎助學金支出</t>
  </si>
  <si>
    <t>推廣教育及其他教學支出</t>
  </si>
  <si>
    <t>建教合作支出</t>
  </si>
  <si>
    <t>財務支出</t>
  </si>
  <si>
    <t>其他支出</t>
  </si>
  <si>
    <t>填表說明：</t>
  </si>
  <si>
    <r>
      <t>１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經常支出合計應與收支餘絀表內支出合計數相等。</t>
    </r>
  </si>
  <si>
    <t>經常支出合計</t>
  </si>
  <si>
    <t>91 年 7 月 31 日</t>
  </si>
  <si>
    <t xml:space="preserve">  預付土地、工程及設備款</t>
  </si>
  <si>
    <t>92 年 7 月 31 日</t>
  </si>
  <si>
    <t>民國91及90學年度</t>
  </si>
  <si>
    <t>九十學年度</t>
  </si>
  <si>
    <t>九十一學年度</t>
  </si>
  <si>
    <t>減：銀行存款轉列特種基金數</t>
  </si>
  <si>
    <t>91 學 年 度</t>
  </si>
  <si>
    <t>90 學 年 度</t>
  </si>
  <si>
    <t>康寧醫護暨管理專科學校</t>
  </si>
  <si>
    <t>民國91及90學年度</t>
  </si>
  <si>
    <t>91 學 年 度</t>
  </si>
  <si>
    <t>民國91及90學年度</t>
  </si>
  <si>
    <t>91學年度</t>
  </si>
  <si>
    <t>　土地改良物</t>
  </si>
  <si>
    <t>　建築物</t>
  </si>
  <si>
    <r>
      <t>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出 明 細 表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</si>
</sst>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);\(#,##0\)"/>
    <numFmt numFmtId="178" formatCode="_-* #,##0_-;\-* #,##0_-;_-* &quot;-&quot;??_-;_-@_-"/>
    <numFmt numFmtId="179" formatCode="#,##0_);[Red]\(#,##0\)"/>
    <numFmt numFmtId="180" formatCode="0_);[Red]\(0\)"/>
    <numFmt numFmtId="181" formatCode="0_ "/>
    <numFmt numFmtId="182" formatCode="_-* #,##0.0_-;\-* #,##0.0_-;_-* &quot;-&quot;??_-;_-@_-"/>
    <numFmt numFmtId="183" formatCode="0_);\(0\)"/>
  </numFmts>
  <fonts count="20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u val="single"/>
      <sz val="14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標楷體"/>
      <family val="4"/>
    </font>
    <font>
      <sz val="11"/>
      <name val="華康中楷體"/>
      <family val="3"/>
    </font>
    <font>
      <b/>
      <sz val="11"/>
      <name val="華康中楷體"/>
      <family val="3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7" fontId="4" fillId="0" borderId="2" xfId="0" applyNumberFormat="1" applyFont="1" applyBorder="1" applyAlignment="1" applyProtection="1">
      <alignment horizontal="right" vertical="center"/>
      <protection/>
    </xf>
    <xf numFmtId="177" fontId="4" fillId="0" borderId="1" xfId="0" applyNumberFormat="1" applyFont="1" applyBorder="1" applyAlignment="1" applyProtection="1">
      <alignment vertical="center"/>
      <protection/>
    </xf>
    <xf numFmtId="41" fontId="4" fillId="0" borderId="1" xfId="0" applyNumberFormat="1" applyFont="1" applyBorder="1" applyAlignment="1" applyProtection="1">
      <alignment horizontal="right" vertical="center"/>
      <protection/>
    </xf>
    <xf numFmtId="177" fontId="4" fillId="0" borderId="3" xfId="0" applyNumberFormat="1" applyFont="1" applyBorder="1" applyAlignment="1" applyProtection="1">
      <alignment vertical="center"/>
      <protection/>
    </xf>
    <xf numFmtId="41" fontId="4" fillId="0" borderId="3" xfId="0" applyNumberFormat="1" applyFont="1" applyBorder="1" applyAlignment="1" applyProtection="1">
      <alignment horizontal="right" vertical="center"/>
      <protection/>
    </xf>
    <xf numFmtId="177" fontId="4" fillId="0" borderId="3" xfId="0" applyNumberFormat="1" applyFont="1" applyBorder="1" applyAlignment="1" applyProtection="1">
      <alignment horizontal="right" vertical="center"/>
      <protection/>
    </xf>
    <xf numFmtId="177" fontId="4" fillId="0" borderId="2" xfId="0" applyNumberFormat="1" applyFont="1" applyBorder="1" applyAlignment="1" applyProtection="1">
      <alignment vertical="center"/>
      <protection/>
    </xf>
    <xf numFmtId="177" fontId="4" fillId="0" borderId="4" xfId="0" applyNumberFormat="1" applyFont="1" applyBorder="1" applyAlignment="1" applyProtection="1">
      <alignment vertical="center"/>
      <protection/>
    </xf>
    <xf numFmtId="41" fontId="4" fillId="0" borderId="2" xfId="0" applyNumberFormat="1" applyFont="1" applyBorder="1" applyAlignment="1" applyProtection="1">
      <alignment vertical="center"/>
      <protection/>
    </xf>
    <xf numFmtId="177" fontId="4" fillId="0" borderId="3" xfId="15" applyNumberFormat="1" applyFont="1" applyBorder="1" applyAlignment="1">
      <alignment vertical="center"/>
    </xf>
    <xf numFmtId="178" fontId="4" fillId="0" borderId="3" xfId="15" applyNumberFormat="1" applyFont="1" applyBorder="1" applyAlignment="1">
      <alignment vertical="center"/>
    </xf>
    <xf numFmtId="176" fontId="5" fillId="0" borderId="5" xfId="0" applyNumberFormat="1" applyFont="1" applyBorder="1" applyAlignment="1" applyProtection="1">
      <alignment vertical="center"/>
      <protection/>
    </xf>
    <xf numFmtId="177" fontId="5" fillId="0" borderId="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6" fontId="4" fillId="0" borderId="6" xfId="0" applyNumberFormat="1" applyFont="1" applyBorder="1" applyAlignment="1" applyProtection="1">
      <alignment vertical="center"/>
      <protection/>
    </xf>
    <xf numFmtId="177" fontId="4" fillId="0" borderId="6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7" fontId="4" fillId="0" borderId="7" xfId="0" applyNumberFormat="1" applyFont="1" applyBorder="1" applyAlignment="1" applyProtection="1">
      <alignment vertical="center"/>
      <protection/>
    </xf>
    <xf numFmtId="177" fontId="4" fillId="0" borderId="8" xfId="0" applyNumberFormat="1" applyFont="1" applyBorder="1" applyAlignment="1" applyProtection="1">
      <alignment vertical="center"/>
      <protection/>
    </xf>
    <xf numFmtId="177" fontId="5" fillId="0" borderId="5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horizontal="center" vertical="center"/>
      <protection/>
    </xf>
    <xf numFmtId="177" fontId="2" fillId="0" borderId="3" xfId="0" applyNumberFormat="1" applyFont="1" applyBorder="1" applyAlignment="1" applyProtection="1">
      <alignment horizontal="left" vertical="center"/>
      <protection/>
    </xf>
    <xf numFmtId="176" fontId="2" fillId="0" borderId="3" xfId="0" applyNumberFormat="1" applyFont="1" applyBorder="1" applyAlignment="1" applyProtection="1">
      <alignment vertical="center"/>
      <protection/>
    </xf>
    <xf numFmtId="177" fontId="2" fillId="0" borderId="3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horizontal="center" vertical="center"/>
      <protection/>
    </xf>
    <xf numFmtId="177" fontId="11" fillId="0" borderId="2" xfId="0" applyNumberFormat="1" applyFont="1" applyBorder="1" applyAlignment="1" applyProtection="1">
      <alignment horizontal="left" vertical="center"/>
      <protection/>
    </xf>
    <xf numFmtId="177" fontId="11" fillId="0" borderId="2" xfId="0" applyNumberFormat="1" applyFont="1" applyBorder="1" applyAlignment="1" applyProtection="1">
      <alignment vertical="center"/>
      <protection/>
    </xf>
    <xf numFmtId="177" fontId="11" fillId="0" borderId="0" xfId="0" applyNumberFormat="1" applyFont="1" applyBorder="1" applyAlignment="1">
      <alignment vertical="center"/>
    </xf>
    <xf numFmtId="176" fontId="11" fillId="0" borderId="2" xfId="0" applyNumberFormat="1" applyFont="1" applyBorder="1" applyAlignment="1" applyProtection="1">
      <alignment vertical="center"/>
      <protection/>
    </xf>
    <xf numFmtId="177" fontId="11" fillId="0" borderId="2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177" fontId="4" fillId="0" borderId="2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2" fillId="0" borderId="4" xfId="0" applyNumberFormat="1" applyFont="1" applyBorder="1" applyAlignment="1" applyProtection="1">
      <alignment horizontal="center"/>
      <protection/>
    </xf>
    <xf numFmtId="177" fontId="2" fillId="0" borderId="3" xfId="0" applyNumberFormat="1" applyFont="1" applyBorder="1" applyAlignment="1">
      <alignment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/>
    </xf>
    <xf numFmtId="177" fontId="2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2" fillId="0" borderId="3" xfId="0" applyNumberFormat="1" applyFont="1" applyBorder="1" applyAlignment="1">
      <alignment vertical="center"/>
    </xf>
    <xf numFmtId="177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  <protection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177" fontId="3" fillId="0" borderId="0" xfId="0" applyNumberFormat="1" applyFont="1" applyAlignment="1">
      <alignment horizontal="left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11" fillId="0" borderId="2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vertical="center"/>
      <protection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1" fontId="2" fillId="0" borderId="2" xfId="0" applyNumberFormat="1" applyFont="1" applyBorder="1" applyAlignment="1" applyProtection="1">
      <alignment horizontal="center" vertical="center"/>
      <protection/>
    </xf>
    <xf numFmtId="178" fontId="2" fillId="0" borderId="11" xfId="15" applyNumberFormat="1" applyFont="1" applyBorder="1" applyAlignment="1" applyProtection="1">
      <alignment horizontal="center" vertical="center"/>
      <protection/>
    </xf>
    <xf numFmtId="177" fontId="2" fillId="0" borderId="2" xfId="0" applyNumberFormat="1" applyFont="1" applyBorder="1" applyAlignment="1">
      <alignment/>
    </xf>
    <xf numFmtId="178" fontId="2" fillId="0" borderId="0" xfId="15" applyNumberFormat="1" applyFont="1" applyAlignment="1">
      <alignment/>
    </xf>
    <xf numFmtId="177" fontId="2" fillId="0" borderId="3" xfId="0" applyNumberFormat="1" applyFont="1" applyBorder="1" applyAlignment="1">
      <alignment/>
    </xf>
    <xf numFmtId="177" fontId="2" fillId="0" borderId="3" xfId="0" applyNumberFormat="1" applyFont="1" applyBorder="1" applyAlignment="1" applyProtection="1">
      <alignment/>
      <protection locked="0"/>
    </xf>
    <xf numFmtId="177" fontId="2" fillId="0" borderId="2" xfId="0" applyNumberFormat="1" applyFont="1" applyBorder="1" applyAlignment="1" applyProtection="1">
      <alignment horizontal="right"/>
      <protection/>
    </xf>
    <xf numFmtId="177" fontId="2" fillId="0" borderId="3" xfId="0" applyNumberFormat="1" applyFont="1" applyBorder="1" applyAlignment="1" applyProtection="1">
      <alignment/>
      <protection/>
    </xf>
    <xf numFmtId="177" fontId="2" fillId="0" borderId="2" xfId="0" applyNumberFormat="1" applyFont="1" applyBorder="1" applyAlignment="1" applyProtection="1">
      <alignment/>
      <protection locked="0"/>
    </xf>
    <xf numFmtId="177" fontId="2" fillId="0" borderId="3" xfId="0" applyNumberFormat="1" applyFont="1" applyBorder="1" applyAlignment="1" applyProtection="1">
      <alignment horizontal="right"/>
      <protection/>
    </xf>
    <xf numFmtId="177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83" fontId="2" fillId="0" borderId="7" xfId="0" applyNumberFormat="1" applyFont="1" applyBorder="1" applyAlignment="1" applyProtection="1">
      <alignment horizontal="center"/>
      <protection/>
    </xf>
    <xf numFmtId="41" fontId="15" fillId="0" borderId="1" xfId="0" applyNumberFormat="1" applyFont="1" applyBorder="1" applyAlignment="1" applyProtection="1">
      <alignment horizontal="right" vertical="center"/>
      <protection/>
    </xf>
    <xf numFmtId="177" fontId="11" fillId="0" borderId="2" xfId="0" applyNumberFormat="1" applyFont="1" applyBorder="1" applyAlignment="1" applyProtection="1">
      <alignment/>
      <protection/>
    </xf>
    <xf numFmtId="177" fontId="11" fillId="0" borderId="7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177" fontId="2" fillId="0" borderId="7" xfId="0" applyNumberFormat="1" applyFont="1" applyBorder="1" applyAlignment="1" applyProtection="1">
      <alignment horizontal="center" vertical="center"/>
      <protection/>
    </xf>
    <xf numFmtId="177" fontId="15" fillId="0" borderId="2" xfId="0" applyNumberFormat="1" applyFont="1" applyBorder="1" applyAlignment="1" applyProtection="1">
      <alignment horizontal="right" vertical="center"/>
      <protection/>
    </xf>
    <xf numFmtId="177" fontId="15" fillId="0" borderId="1" xfId="0" applyNumberFormat="1" applyFont="1" applyBorder="1" applyAlignment="1" applyProtection="1">
      <alignment vertical="center"/>
      <protection/>
    </xf>
    <xf numFmtId="177" fontId="15" fillId="0" borderId="3" xfId="0" applyNumberFormat="1" applyFont="1" applyBorder="1" applyAlignment="1" applyProtection="1">
      <alignment vertical="center"/>
      <protection/>
    </xf>
    <xf numFmtId="41" fontId="15" fillId="0" borderId="3" xfId="0" applyNumberFormat="1" applyFont="1" applyBorder="1" applyAlignment="1" applyProtection="1">
      <alignment horizontal="right" vertical="center"/>
      <protection/>
    </xf>
    <xf numFmtId="177" fontId="15" fillId="0" borderId="3" xfId="0" applyNumberFormat="1" applyFont="1" applyBorder="1" applyAlignment="1" applyProtection="1">
      <alignment horizontal="right" vertical="center"/>
      <protection/>
    </xf>
    <xf numFmtId="177" fontId="15" fillId="0" borderId="2" xfId="0" applyNumberFormat="1" applyFont="1" applyBorder="1" applyAlignment="1" applyProtection="1">
      <alignment vertical="center"/>
      <protection/>
    </xf>
    <xf numFmtId="177" fontId="15" fillId="0" borderId="4" xfId="0" applyNumberFormat="1" applyFont="1" applyBorder="1" applyAlignment="1" applyProtection="1">
      <alignment vertical="center"/>
      <protection/>
    </xf>
    <xf numFmtId="41" fontId="15" fillId="0" borderId="2" xfId="0" applyNumberFormat="1" applyFont="1" applyBorder="1" applyAlignment="1" applyProtection="1">
      <alignment vertical="center"/>
      <protection/>
    </xf>
    <xf numFmtId="177" fontId="15" fillId="0" borderId="3" xfId="15" applyNumberFormat="1" applyFont="1" applyBorder="1" applyAlignment="1">
      <alignment vertical="center"/>
    </xf>
    <xf numFmtId="178" fontId="15" fillId="0" borderId="3" xfId="15" applyNumberFormat="1" applyFont="1" applyBorder="1" applyAlignment="1">
      <alignment vertical="center"/>
    </xf>
    <xf numFmtId="177" fontId="15" fillId="0" borderId="7" xfId="0" applyNumberFormat="1" applyFont="1" applyBorder="1" applyAlignment="1" applyProtection="1">
      <alignment vertical="center"/>
      <protection/>
    </xf>
    <xf numFmtId="177" fontId="15" fillId="0" borderId="8" xfId="0" applyNumberFormat="1" applyFont="1" applyBorder="1" applyAlignment="1" applyProtection="1">
      <alignment vertical="center"/>
      <protection/>
    </xf>
    <xf numFmtId="176" fontId="15" fillId="0" borderId="13" xfId="0" applyNumberFormat="1" applyFont="1" applyBorder="1" applyAlignment="1" applyProtection="1">
      <alignment vertical="center"/>
      <protection/>
    </xf>
    <xf numFmtId="177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1" xfId="0" applyNumberFormat="1" applyFont="1" applyBorder="1" applyAlignment="1" applyProtection="1">
      <alignment vertical="center"/>
      <protection/>
    </xf>
    <xf numFmtId="177" fontId="15" fillId="0" borderId="13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79" fontId="4" fillId="0" borderId="12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3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77" fontId="15" fillId="0" borderId="9" xfId="0" applyNumberFormat="1" applyFont="1" applyBorder="1" applyAlignment="1" applyProtection="1">
      <alignment vertical="center"/>
      <protection/>
    </xf>
    <xf numFmtId="177" fontId="15" fillId="0" borderId="10" xfId="0" applyNumberFormat="1" applyFont="1" applyBorder="1" applyAlignment="1" applyProtection="1">
      <alignment vertical="center"/>
      <protection/>
    </xf>
    <xf numFmtId="177" fontId="15" fillId="0" borderId="14" xfId="0" applyNumberFormat="1" applyFont="1" applyBorder="1" applyAlignment="1" applyProtection="1">
      <alignment vertical="center"/>
      <protection/>
    </xf>
    <xf numFmtId="177" fontId="15" fillId="0" borderId="1" xfId="0" applyNumberFormat="1" applyFont="1" applyBorder="1" applyAlignment="1" applyProtection="1">
      <alignment horizontal="right" vertical="center"/>
      <protection/>
    </xf>
    <xf numFmtId="179" fontId="4" fillId="0" borderId="13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179" fontId="4" fillId="0" borderId="3" xfId="0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vertical="center"/>
      <protection/>
    </xf>
    <xf numFmtId="179" fontId="4" fillId="0" borderId="2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 applyProtection="1">
      <alignment vertical="center"/>
      <protection/>
    </xf>
    <xf numFmtId="179" fontId="4" fillId="0" borderId="1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vertical="center"/>
      <protection/>
    </xf>
    <xf numFmtId="177" fontId="2" fillId="0" borderId="4" xfId="0" applyNumberFormat="1" applyFont="1" applyBorder="1" applyAlignment="1" applyProtection="1">
      <alignment vertical="center"/>
      <protection/>
    </xf>
    <xf numFmtId="41" fontId="2" fillId="0" borderId="4" xfId="0" applyNumberFormat="1" applyFont="1" applyBorder="1" applyAlignment="1" applyProtection="1">
      <alignment vertical="center"/>
      <protection/>
    </xf>
    <xf numFmtId="176" fontId="16" fillId="0" borderId="5" xfId="0" applyNumberFormat="1" applyFont="1" applyBorder="1" applyAlignment="1" applyProtection="1">
      <alignment vertical="center"/>
      <protection/>
    </xf>
    <xf numFmtId="177" fontId="16" fillId="0" borderId="5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77" fontId="16" fillId="0" borderId="5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31" fontId="4" fillId="0" borderId="11" xfId="0" applyNumberFormat="1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3" fillId="0" borderId="15" xfId="0" applyNumberFormat="1" applyFont="1" applyBorder="1" applyAlignment="1" applyProtection="1">
      <alignment horizontal="right" vertical="center"/>
      <protection/>
    </xf>
    <xf numFmtId="177" fontId="2" fillId="0" borderId="7" xfId="0" applyNumberFormat="1" applyFont="1" applyBorder="1" applyAlignment="1" applyProtection="1">
      <alignment horizontal="center" vertical="center"/>
      <protection/>
    </xf>
    <xf numFmtId="177" fontId="2" fillId="0" borderId="2" xfId="0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177" fontId="14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 applyProtection="1">
      <alignment horizontal="right" vertical="center"/>
      <protection/>
    </xf>
    <xf numFmtId="177" fontId="3" fillId="0" borderId="0" xfId="0" applyNumberFormat="1" applyFont="1" applyAlignment="1">
      <alignment horizontal="left" wrapText="1"/>
    </xf>
    <xf numFmtId="177" fontId="3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workbookViewId="0" topLeftCell="A29">
      <selection activeCell="C42" sqref="C42"/>
    </sheetView>
  </sheetViews>
  <sheetFormatPr defaultColWidth="11.00390625" defaultRowHeight="21.75" customHeight="1"/>
  <cols>
    <col min="1" max="1" width="35.625" style="1" customWidth="1"/>
    <col min="2" max="2" width="20.625" style="1" customWidth="1"/>
    <col min="3" max="3" width="6.625" style="1" customWidth="1"/>
    <col min="4" max="4" width="20.625" style="1" customWidth="1"/>
    <col min="5" max="5" width="6.625" style="1" customWidth="1"/>
    <col min="6" max="6" width="27.25390625" style="1" customWidth="1"/>
    <col min="7" max="7" width="17.25390625" style="1" customWidth="1"/>
    <col min="8" max="8" width="5.50390625" style="1" customWidth="1"/>
    <col min="9" max="9" width="17.25390625" style="1" customWidth="1"/>
    <col min="10" max="10" width="5.50390625" style="1" customWidth="1"/>
    <col min="11" max="16384" width="11.00390625" style="1" customWidth="1"/>
  </cols>
  <sheetData>
    <row r="1" spans="1:5" ht="21.75" customHeight="1">
      <c r="A1" s="157" t="s">
        <v>179</v>
      </c>
      <c r="B1" s="157"/>
      <c r="C1" s="157"/>
      <c r="D1" s="157"/>
      <c r="E1" s="157"/>
    </row>
    <row r="2" spans="1:5" ht="21.75" customHeight="1">
      <c r="A2" s="157" t="s">
        <v>1</v>
      </c>
      <c r="B2" s="157"/>
      <c r="C2" s="157"/>
      <c r="D2" s="157"/>
      <c r="E2" s="157"/>
    </row>
    <row r="3" spans="1:5" ht="21.75" customHeight="1">
      <c r="A3" s="157" t="s">
        <v>2</v>
      </c>
      <c r="B3" s="157"/>
      <c r="C3" s="157"/>
      <c r="D3" s="157"/>
      <c r="E3" s="157"/>
    </row>
    <row r="4" spans="1:10" s="2" customFormat="1" ht="21.75" customHeight="1">
      <c r="A4" s="158" t="s">
        <v>73</v>
      </c>
      <c r="B4" s="158"/>
      <c r="C4" s="158"/>
      <c r="D4" s="158"/>
      <c r="E4" s="158"/>
      <c r="F4" s="1"/>
      <c r="G4" s="1"/>
      <c r="H4" s="1"/>
      <c r="I4" s="1"/>
      <c r="J4" s="1"/>
    </row>
    <row r="5" spans="1:5" s="2" customFormat="1" ht="21.75" customHeight="1">
      <c r="A5" s="153" t="s">
        <v>3</v>
      </c>
      <c r="B5" s="155" t="s">
        <v>172</v>
      </c>
      <c r="C5" s="156"/>
      <c r="D5" s="155" t="s">
        <v>170</v>
      </c>
      <c r="E5" s="156"/>
    </row>
    <row r="6" spans="1:5" s="2" customFormat="1" ht="21.75" customHeight="1">
      <c r="A6" s="154"/>
      <c r="B6" s="3" t="s">
        <v>4</v>
      </c>
      <c r="C6" s="3" t="s">
        <v>5</v>
      </c>
      <c r="D6" s="3" t="s">
        <v>4</v>
      </c>
      <c r="E6" s="3" t="s">
        <v>5</v>
      </c>
    </row>
    <row r="7" spans="1:5" s="2" customFormat="1" ht="21.75" customHeight="1">
      <c r="A7" s="63" t="s">
        <v>6</v>
      </c>
      <c r="B7" s="122">
        <f>SUM(B8:B13)</f>
        <v>462075927</v>
      </c>
      <c r="C7" s="135">
        <f>SUM(C8:C13)</f>
        <v>16</v>
      </c>
      <c r="D7" s="4">
        <f>SUM(D8:D13)</f>
        <v>464533147</v>
      </c>
      <c r="E7" s="5">
        <f>SUM(E8:E13)</f>
        <v>16</v>
      </c>
    </row>
    <row r="8" spans="1:5" s="2" customFormat="1" ht="21.75" customHeight="1">
      <c r="A8" s="124" t="s">
        <v>8</v>
      </c>
      <c r="B8" s="132">
        <v>331953206</v>
      </c>
      <c r="C8" s="103">
        <f>ROUND(B8/B$27*100,0)</f>
        <v>11</v>
      </c>
      <c r="D8" s="24">
        <v>398736134</v>
      </c>
      <c r="E8" s="7">
        <f aca="true" t="shared" si="0" ref="E8:E13">ROUND(D8/D$27*100,0)</f>
        <v>14</v>
      </c>
    </row>
    <row r="9" spans="1:5" s="2" customFormat="1" ht="21.75" customHeight="1">
      <c r="A9" s="127" t="s">
        <v>10</v>
      </c>
      <c r="B9" s="133">
        <v>52799718</v>
      </c>
      <c r="C9" s="111">
        <f>ROUND(B9/B$27*100,0)</f>
        <v>2</v>
      </c>
      <c r="D9" s="12">
        <v>2117958</v>
      </c>
      <c r="E9" s="9">
        <f t="shared" si="0"/>
        <v>0</v>
      </c>
    </row>
    <row r="10" spans="1:5" s="2" customFormat="1" ht="21.75" customHeight="1">
      <c r="A10" s="127" t="s">
        <v>12</v>
      </c>
      <c r="B10" s="133">
        <v>41169934</v>
      </c>
      <c r="C10" s="112">
        <f>ROUND(B10/B$27*100,0)</f>
        <v>1</v>
      </c>
      <c r="D10" s="12">
        <v>29460599</v>
      </c>
      <c r="E10" s="10">
        <f t="shared" si="0"/>
        <v>1</v>
      </c>
    </row>
    <row r="11" spans="1:5" s="2" customFormat="1" ht="21.75" customHeight="1">
      <c r="A11" s="127" t="s">
        <v>14</v>
      </c>
      <c r="B11" s="133">
        <v>20000000</v>
      </c>
      <c r="C11" s="112">
        <f>ROUND(B11/B$27*100,0)</f>
        <v>1</v>
      </c>
      <c r="D11" s="12">
        <v>20000000</v>
      </c>
      <c r="E11" s="10">
        <f t="shared" si="0"/>
        <v>1</v>
      </c>
    </row>
    <row r="12" spans="1:5" s="2" customFormat="1" ht="21.75" customHeight="1">
      <c r="A12" s="127" t="s">
        <v>16</v>
      </c>
      <c r="B12" s="133">
        <v>0</v>
      </c>
      <c r="C12" s="111">
        <f>ROUND(B12/B$27*100,0)</f>
        <v>0</v>
      </c>
      <c r="D12" s="12">
        <v>0</v>
      </c>
      <c r="E12" s="9">
        <f t="shared" si="0"/>
        <v>0</v>
      </c>
    </row>
    <row r="13" spans="1:5" s="2" customFormat="1" ht="21.75" customHeight="1">
      <c r="A13" s="127" t="s">
        <v>18</v>
      </c>
      <c r="B13" s="134">
        <v>16153069</v>
      </c>
      <c r="C13" s="121">
        <v>1</v>
      </c>
      <c r="D13" s="12">
        <v>14218456</v>
      </c>
      <c r="E13" s="9">
        <f t="shared" si="0"/>
        <v>0</v>
      </c>
    </row>
    <row r="14" spans="1:5" s="2" customFormat="1" ht="21.75" customHeight="1">
      <c r="A14" s="63" t="s">
        <v>20</v>
      </c>
      <c r="B14" s="123">
        <f>SUM(B15)</f>
        <v>152426709</v>
      </c>
      <c r="C14" s="112">
        <f>ROUND(B14/B$27*100,0)</f>
        <v>5</v>
      </c>
      <c r="D14" s="11">
        <f>+D15</f>
        <v>100000000</v>
      </c>
      <c r="E14" s="5">
        <f>+E15</f>
        <v>3</v>
      </c>
    </row>
    <row r="15" spans="1:5" s="2" customFormat="1" ht="21.75" customHeight="1">
      <c r="A15" s="63" t="s">
        <v>22</v>
      </c>
      <c r="B15" s="113">
        <v>152426709</v>
      </c>
      <c r="C15" s="113">
        <v>5</v>
      </c>
      <c r="D15" s="11">
        <v>100000000</v>
      </c>
      <c r="E15" s="10">
        <f>ROUND(D15/D$27*100,0)</f>
        <v>3</v>
      </c>
    </row>
    <row r="16" spans="1:5" s="2" customFormat="1" ht="21.75" customHeight="1">
      <c r="A16" s="63" t="s">
        <v>24</v>
      </c>
      <c r="B16" s="113">
        <f>SUM(B17:B23)</f>
        <v>2412265031</v>
      </c>
      <c r="C16" s="108">
        <f aca="true" t="shared" si="1" ref="C16:C23">ROUND(B16/B$27*100,0)</f>
        <v>79</v>
      </c>
      <c r="D16" s="11">
        <f>SUM(D17:D23)</f>
        <v>2359444844</v>
      </c>
      <c r="E16" s="11">
        <f>SUM(E17:E23)</f>
        <v>81</v>
      </c>
    </row>
    <row r="17" spans="1:5" s="2" customFormat="1" ht="21.75" customHeight="1">
      <c r="A17" s="59" t="s">
        <v>26</v>
      </c>
      <c r="B17" s="114">
        <v>1500004419</v>
      </c>
      <c r="C17" s="111">
        <f t="shared" si="1"/>
        <v>49</v>
      </c>
      <c r="D17" s="12">
        <v>1500004419</v>
      </c>
      <c r="E17" s="10">
        <f>ROUND(D17/D$27*100,0)</f>
        <v>51</v>
      </c>
    </row>
    <row r="18" spans="1:5" s="2" customFormat="1" ht="21.75" customHeight="1">
      <c r="A18" s="59" t="s">
        <v>28</v>
      </c>
      <c r="B18" s="114">
        <v>2858715</v>
      </c>
      <c r="C18" s="112">
        <f t="shared" si="1"/>
        <v>0</v>
      </c>
      <c r="D18" s="12">
        <v>2827715</v>
      </c>
      <c r="E18" s="9">
        <f>ROUND(D18/D$27*100,0)</f>
        <v>0</v>
      </c>
    </row>
    <row r="19" spans="1:5" s="2" customFormat="1" ht="21.75" customHeight="1">
      <c r="A19" s="59" t="s">
        <v>30</v>
      </c>
      <c r="B19" s="114">
        <v>601391958</v>
      </c>
      <c r="C19" s="112">
        <f t="shared" si="1"/>
        <v>20</v>
      </c>
      <c r="D19" s="12">
        <v>595352304</v>
      </c>
      <c r="E19" s="10">
        <f>ROUND(D19/D$27*100,0)</f>
        <v>20</v>
      </c>
    </row>
    <row r="20" spans="1:5" s="2" customFormat="1" ht="21.75" customHeight="1">
      <c r="A20" s="59" t="s">
        <v>32</v>
      </c>
      <c r="B20" s="114">
        <v>187183175</v>
      </c>
      <c r="C20" s="112">
        <f t="shared" si="1"/>
        <v>6</v>
      </c>
      <c r="D20" s="12">
        <v>155465502</v>
      </c>
      <c r="E20" s="9">
        <v>6</v>
      </c>
    </row>
    <row r="21" spans="1:5" s="2" customFormat="1" ht="21.75" customHeight="1">
      <c r="A21" s="59" t="s">
        <v>34</v>
      </c>
      <c r="B21" s="114">
        <v>21263323</v>
      </c>
      <c r="C21" s="112">
        <f t="shared" si="1"/>
        <v>1</v>
      </c>
      <c r="D21" s="12">
        <v>18100302</v>
      </c>
      <c r="E21" s="10">
        <f>ROUND(D21/D$27*100,0)</f>
        <v>1</v>
      </c>
    </row>
    <row r="22" spans="1:5" s="2" customFormat="1" ht="21.75" customHeight="1">
      <c r="A22" s="59" t="s">
        <v>35</v>
      </c>
      <c r="B22" s="110">
        <v>88305384</v>
      </c>
      <c r="C22" s="111">
        <f t="shared" si="1"/>
        <v>3</v>
      </c>
      <c r="D22" s="12">
        <v>84352526</v>
      </c>
      <c r="E22" s="10">
        <f>ROUND(D22/D$27*100,0)</f>
        <v>3</v>
      </c>
    </row>
    <row r="23" spans="1:5" s="2" customFormat="1" ht="21.75" customHeight="1">
      <c r="A23" s="59" t="s">
        <v>171</v>
      </c>
      <c r="B23" s="110">
        <v>11258057</v>
      </c>
      <c r="C23" s="112">
        <f t="shared" si="1"/>
        <v>0</v>
      </c>
      <c r="D23" s="8">
        <v>3342076</v>
      </c>
      <c r="E23" s="9">
        <f>ROUND(D23/D$27*100,0)</f>
        <v>0</v>
      </c>
    </row>
    <row r="24" spans="1:5" s="2" customFormat="1" ht="21.75" customHeight="1">
      <c r="A24" s="63" t="s">
        <v>36</v>
      </c>
      <c r="B24" s="113">
        <f>SUM(B25:B26)</f>
        <v>9053365</v>
      </c>
      <c r="C24" s="115">
        <f>SUM(C25:C26)</f>
        <v>0</v>
      </c>
      <c r="D24" s="11">
        <f>SUM(D25:D26)</f>
        <v>4932906</v>
      </c>
      <c r="E24" s="13">
        <f>SUM(E25:E26)</f>
        <v>0</v>
      </c>
    </row>
    <row r="25" spans="1:5" s="2" customFormat="1" ht="21.75" customHeight="1">
      <c r="A25" s="128" t="s">
        <v>37</v>
      </c>
      <c r="B25" s="116">
        <v>2832950</v>
      </c>
      <c r="C25" s="111">
        <f>ROUND(B25/B$27*100,0)</f>
        <v>0</v>
      </c>
      <c r="D25" s="14">
        <v>2805906</v>
      </c>
      <c r="E25" s="9">
        <f>ROUND(D25/D$27*100,0)</f>
        <v>0</v>
      </c>
    </row>
    <row r="26" spans="1:5" s="2" customFormat="1" ht="21.75" customHeight="1">
      <c r="A26" s="128" t="s">
        <v>38</v>
      </c>
      <c r="B26" s="117">
        <v>6220415</v>
      </c>
      <c r="C26" s="111">
        <f>ROUND(B26/B$27*100,0)</f>
        <v>0</v>
      </c>
      <c r="D26" s="15">
        <v>2127000</v>
      </c>
      <c r="E26" s="9">
        <f>ROUND(D26/D$27*100,0)</f>
        <v>0</v>
      </c>
    </row>
    <row r="27" spans="1:5" s="18" customFormat="1" ht="21.75" customHeight="1" thickBot="1">
      <c r="A27" s="129" t="s">
        <v>39</v>
      </c>
      <c r="B27" s="148">
        <f>B24+B16+B14+B7</f>
        <v>3035821032</v>
      </c>
      <c r="C27" s="152">
        <v>100</v>
      </c>
      <c r="D27" s="16">
        <f>+D24+D16+D14+D7</f>
        <v>2928910897</v>
      </c>
      <c r="E27" s="17">
        <f>+E24+E16+E14+E7</f>
        <v>100</v>
      </c>
    </row>
    <row r="28" spans="1:10" s="21" customFormat="1" ht="21.75" customHeight="1" thickTop="1">
      <c r="A28" s="130" t="s">
        <v>7</v>
      </c>
      <c r="B28" s="120">
        <f>SUM(B29:B31)</f>
        <v>94905819</v>
      </c>
      <c r="C28" s="121">
        <f>SUM(C29:C31)</f>
        <v>3</v>
      </c>
      <c r="D28" s="19">
        <f>SUM(D29:D31)</f>
        <v>57422316</v>
      </c>
      <c r="E28" s="20">
        <f>SUM(E29:E31)</f>
        <v>2</v>
      </c>
      <c r="J28" s="22"/>
    </row>
    <row r="29" spans="1:10" s="21" customFormat="1" ht="21.75" customHeight="1">
      <c r="A29" s="131" t="s">
        <v>9</v>
      </c>
      <c r="B29" s="109">
        <v>20245391</v>
      </c>
      <c r="C29" s="112">
        <f>ROUND(B29/B$27*100,0)</f>
        <v>1</v>
      </c>
      <c r="D29" s="6">
        <v>19451507</v>
      </c>
      <c r="E29" s="10">
        <f>ROUND(D29/D$42*100,0)</f>
        <v>1</v>
      </c>
      <c r="J29" s="22"/>
    </row>
    <row r="30" spans="1:10" s="21" customFormat="1" ht="21.75" customHeight="1">
      <c r="A30" s="59" t="s">
        <v>11</v>
      </c>
      <c r="B30" s="110">
        <v>72075994</v>
      </c>
      <c r="C30" s="111">
        <f>ROUND(B30/B$27*100,0)</f>
        <v>2</v>
      </c>
      <c r="D30" s="8">
        <v>33648416</v>
      </c>
      <c r="E30" s="9">
        <f>ROUND(D30/D$42*100,0)</f>
        <v>1</v>
      </c>
      <c r="J30" s="22"/>
    </row>
    <row r="31" spans="1:10" s="21" customFormat="1" ht="21.75" customHeight="1">
      <c r="A31" s="59" t="s">
        <v>13</v>
      </c>
      <c r="B31" s="110">
        <v>2584434</v>
      </c>
      <c r="C31" s="111">
        <f>ROUND(B31/B$27*100,0)</f>
        <v>0</v>
      </c>
      <c r="D31" s="8">
        <v>4322393</v>
      </c>
      <c r="E31" s="9">
        <f>ROUND(D31/D$42*100,0)</f>
        <v>0</v>
      </c>
      <c r="J31" s="22"/>
    </row>
    <row r="32" spans="1:10" s="21" customFormat="1" ht="21.75" customHeight="1">
      <c r="A32" s="63" t="s">
        <v>15</v>
      </c>
      <c r="B32" s="113">
        <f>SUM(B33:B33)</f>
        <v>506511</v>
      </c>
      <c r="C32" s="115">
        <f>SUM(C33:C33)</f>
        <v>0</v>
      </c>
      <c r="D32" s="11">
        <f>SUM(D33:D33)</f>
        <v>980475</v>
      </c>
      <c r="E32" s="13">
        <f>SUM(E33:E33)</f>
        <v>0</v>
      </c>
      <c r="J32" s="22"/>
    </row>
    <row r="33" spans="1:10" s="21" customFormat="1" ht="21.75" customHeight="1">
      <c r="A33" s="131" t="s">
        <v>17</v>
      </c>
      <c r="B33" s="109">
        <v>506511</v>
      </c>
      <c r="C33" s="111">
        <f>ROUND(B33/B$27*100,0)</f>
        <v>0</v>
      </c>
      <c r="D33" s="6">
        <v>980475</v>
      </c>
      <c r="E33" s="9">
        <f>ROUND(D33/D$42*100,0)</f>
        <v>0</v>
      </c>
      <c r="J33" s="22"/>
    </row>
    <row r="34" spans="1:10" s="21" customFormat="1" ht="21.75" customHeight="1">
      <c r="A34" s="63" t="s">
        <v>19</v>
      </c>
      <c r="B34" s="113">
        <f>+B28+B32</f>
        <v>95412330</v>
      </c>
      <c r="C34" s="113">
        <f>+C28+C32</f>
        <v>3</v>
      </c>
      <c r="D34" s="11">
        <f>+D28+D32</f>
        <v>58402791</v>
      </c>
      <c r="E34" s="11">
        <f>+E28+E32</f>
        <v>2</v>
      </c>
      <c r="J34" s="22"/>
    </row>
    <row r="35" spans="1:10" s="21" customFormat="1" ht="21.75" customHeight="1">
      <c r="A35" s="63" t="s">
        <v>21</v>
      </c>
      <c r="B35" s="113">
        <f>B36+B39</f>
        <v>2940408702</v>
      </c>
      <c r="C35" s="113">
        <v>97</v>
      </c>
      <c r="D35" s="11">
        <f>+D36+D39</f>
        <v>2870508106</v>
      </c>
      <c r="E35" s="11">
        <f>+E36+E39</f>
        <v>98</v>
      </c>
      <c r="J35" s="22"/>
    </row>
    <row r="36" spans="1:10" s="21" customFormat="1" ht="21.75" customHeight="1">
      <c r="A36" s="63" t="s">
        <v>23</v>
      </c>
      <c r="B36" s="118">
        <f>SUM(B37:B38)</f>
        <v>2264092847</v>
      </c>
      <c r="C36" s="118">
        <f>SUM(C37:C38)</f>
        <v>75</v>
      </c>
      <c r="D36" s="11">
        <f>SUM(D37:D38)</f>
        <v>2264092847</v>
      </c>
      <c r="E36" s="23">
        <f>SUM(E37:E38)</f>
        <v>77</v>
      </c>
      <c r="J36" s="22"/>
    </row>
    <row r="37" spans="1:10" s="21" customFormat="1" ht="21.75" customHeight="1">
      <c r="A37" s="59" t="s">
        <v>25</v>
      </c>
      <c r="B37" s="119">
        <v>152426709</v>
      </c>
      <c r="C37" s="112">
        <f>ROUND(B37/B$27*100,0)</f>
        <v>5</v>
      </c>
      <c r="D37" s="12">
        <v>100000000</v>
      </c>
      <c r="E37" s="10">
        <f>ROUND(D37/D$42*100,0)</f>
        <v>3</v>
      </c>
      <c r="J37" s="22"/>
    </row>
    <row r="38" spans="1:10" s="21" customFormat="1" ht="21.75" customHeight="1">
      <c r="A38" s="59" t="s">
        <v>27</v>
      </c>
      <c r="B38" s="114">
        <v>2111666138</v>
      </c>
      <c r="C38" s="112">
        <f>ROUND(B38/B$27*100,0)</f>
        <v>70</v>
      </c>
      <c r="D38" s="12">
        <v>2164092847</v>
      </c>
      <c r="E38" s="10">
        <f>ROUND(D38/D$42*100,0)</f>
        <v>74</v>
      </c>
      <c r="J38" s="22"/>
    </row>
    <row r="39" spans="1:10" s="21" customFormat="1" ht="21.75" customHeight="1">
      <c r="A39" s="63" t="s">
        <v>29</v>
      </c>
      <c r="B39" s="118">
        <f>SUM(B40:B41)</f>
        <v>676315855</v>
      </c>
      <c r="C39" s="118">
        <v>22</v>
      </c>
      <c r="D39" s="11">
        <f>SUM(D40:D41)</f>
        <v>606415259</v>
      </c>
      <c r="E39" s="11">
        <f>SUM(E40:E41)</f>
        <v>21</v>
      </c>
      <c r="J39" s="22"/>
    </row>
    <row r="40" spans="1:10" s="21" customFormat="1" ht="21.75" customHeight="1">
      <c r="A40" s="59" t="s">
        <v>31</v>
      </c>
      <c r="B40" s="109">
        <v>606415259</v>
      </c>
      <c r="C40" s="112">
        <f>ROUND(B40/B$27*100,0)</f>
        <v>20</v>
      </c>
      <c r="D40" s="8">
        <v>461068988</v>
      </c>
      <c r="E40" s="10">
        <f>ROUND(D40/D$42*100,0)</f>
        <v>16</v>
      </c>
      <c r="J40" s="22"/>
    </row>
    <row r="41" spans="1:10" s="21" customFormat="1" ht="21.75" customHeight="1">
      <c r="A41" s="59" t="s">
        <v>33</v>
      </c>
      <c r="B41" s="110">
        <v>69900596</v>
      </c>
      <c r="C41" s="112">
        <f>ROUND(B41/B$27*100,0)</f>
        <v>2</v>
      </c>
      <c r="D41" s="8">
        <v>145346271</v>
      </c>
      <c r="E41" s="10">
        <f>ROUND(D41/D$42*100,0)</f>
        <v>5</v>
      </c>
      <c r="J41" s="22"/>
    </row>
    <row r="42" spans="1:10" s="150" customFormat="1" ht="21.75" customHeight="1" thickBot="1">
      <c r="A42" s="129" t="s">
        <v>40</v>
      </c>
      <c r="B42" s="148">
        <f>B34+B35</f>
        <v>3035821032</v>
      </c>
      <c r="C42" s="149">
        <v>100</v>
      </c>
      <c r="D42" s="16">
        <f>+D34+D35</f>
        <v>2928910897</v>
      </c>
      <c r="E42" s="25">
        <f>+E35+E34</f>
        <v>100</v>
      </c>
      <c r="J42" s="151"/>
    </row>
    <row r="43" s="21" customFormat="1" ht="21.75" customHeight="1" thickTop="1">
      <c r="J43" s="22"/>
    </row>
    <row r="44" s="21" customFormat="1" ht="21.75" customHeight="1">
      <c r="J44" s="22"/>
    </row>
    <row r="45" s="21" customFormat="1" ht="21.75" customHeight="1">
      <c r="J45" s="22"/>
    </row>
    <row r="46" s="21" customFormat="1" ht="21.75" customHeight="1">
      <c r="J46" s="22"/>
    </row>
    <row r="47" s="21" customFormat="1" ht="21.75" customHeight="1">
      <c r="J47" s="22"/>
    </row>
    <row r="48" s="21" customFormat="1" ht="21.75" customHeight="1">
      <c r="J48" s="22"/>
    </row>
    <row r="49" s="21" customFormat="1" ht="21.75" customHeight="1">
      <c r="J49" s="22"/>
    </row>
    <row r="50" s="21" customFormat="1" ht="21.75" customHeight="1">
      <c r="J50" s="22"/>
    </row>
    <row r="51" s="21" customFormat="1" ht="21.75" customHeight="1">
      <c r="J51" s="22"/>
    </row>
    <row r="52" s="21" customFormat="1" ht="21.75" customHeight="1">
      <c r="J52" s="22"/>
    </row>
    <row r="53" s="21" customFormat="1" ht="21.75" customHeight="1">
      <c r="J53" s="22"/>
    </row>
    <row r="54" s="21" customFormat="1" ht="21.75" customHeight="1">
      <c r="J54" s="22"/>
    </row>
    <row r="55" s="21" customFormat="1" ht="21.75" customHeight="1">
      <c r="J55" s="22"/>
    </row>
    <row r="56" s="21" customFormat="1" ht="21.75" customHeight="1">
      <c r="J56" s="22"/>
    </row>
    <row r="57" s="21" customFormat="1" ht="21.75" customHeight="1">
      <c r="J57" s="22"/>
    </row>
    <row r="58" s="21" customFormat="1" ht="21.75" customHeight="1">
      <c r="J58" s="22"/>
    </row>
    <row r="59" s="21" customFormat="1" ht="21.75" customHeight="1">
      <c r="J59" s="22"/>
    </row>
    <row r="60" s="21" customFormat="1" ht="21.75" customHeight="1">
      <c r="J60" s="22"/>
    </row>
    <row r="61" s="21" customFormat="1" ht="21.75" customHeight="1">
      <c r="J61" s="22"/>
    </row>
    <row r="62" s="21" customFormat="1" ht="21.75" customHeight="1">
      <c r="J62" s="22"/>
    </row>
    <row r="63" s="21" customFormat="1" ht="21.75" customHeight="1">
      <c r="J63" s="22"/>
    </row>
    <row r="64" s="21" customFormat="1" ht="21.75" customHeight="1">
      <c r="J64" s="22"/>
    </row>
    <row r="65" s="21" customFormat="1" ht="21.75" customHeight="1">
      <c r="J65" s="22"/>
    </row>
    <row r="66" s="21" customFormat="1" ht="21.75" customHeight="1">
      <c r="J66" s="22"/>
    </row>
    <row r="67" s="21" customFormat="1" ht="21.75" customHeight="1">
      <c r="J67" s="22"/>
    </row>
    <row r="68" s="21" customFormat="1" ht="21.75" customHeight="1">
      <c r="J68" s="22"/>
    </row>
    <row r="69" s="21" customFormat="1" ht="21.75" customHeight="1">
      <c r="J69" s="22"/>
    </row>
    <row r="70" s="21" customFormat="1" ht="21.75" customHeight="1">
      <c r="J70" s="22"/>
    </row>
    <row r="71" s="21" customFormat="1" ht="21.75" customHeight="1">
      <c r="J71" s="22"/>
    </row>
    <row r="72" s="21" customFormat="1" ht="21.75" customHeight="1">
      <c r="J72" s="22"/>
    </row>
    <row r="73" s="21" customFormat="1" ht="21.75" customHeight="1">
      <c r="J73" s="22"/>
    </row>
    <row r="74" s="21" customFormat="1" ht="21.75" customHeight="1">
      <c r="J74" s="22"/>
    </row>
    <row r="75" s="21" customFormat="1" ht="21.75" customHeight="1">
      <c r="J75" s="22"/>
    </row>
    <row r="76" s="21" customFormat="1" ht="21.75" customHeight="1">
      <c r="J76" s="22"/>
    </row>
    <row r="77" s="21" customFormat="1" ht="21.75" customHeight="1">
      <c r="J77" s="22"/>
    </row>
    <row r="78" s="21" customFormat="1" ht="21.75" customHeight="1">
      <c r="J78" s="22"/>
    </row>
    <row r="79" s="21" customFormat="1" ht="21.75" customHeight="1">
      <c r="J79" s="22"/>
    </row>
    <row r="80" s="21" customFormat="1" ht="21.75" customHeight="1">
      <c r="J80" s="22"/>
    </row>
    <row r="81" s="21" customFormat="1" ht="21.75" customHeight="1">
      <c r="J81" s="22"/>
    </row>
    <row r="82" s="21" customFormat="1" ht="21.75" customHeight="1">
      <c r="J82" s="22"/>
    </row>
    <row r="83" s="21" customFormat="1" ht="21.75" customHeight="1">
      <c r="J83" s="22"/>
    </row>
    <row r="84" s="21" customFormat="1" ht="21.75" customHeight="1">
      <c r="J84" s="22"/>
    </row>
    <row r="85" s="21" customFormat="1" ht="21.75" customHeight="1">
      <c r="J85" s="22"/>
    </row>
    <row r="86" s="21" customFormat="1" ht="21.75" customHeight="1">
      <c r="J86" s="22"/>
    </row>
    <row r="87" s="21" customFormat="1" ht="21.75" customHeight="1">
      <c r="J87" s="22"/>
    </row>
    <row r="88" s="21" customFormat="1" ht="21.75" customHeight="1">
      <c r="J88" s="22"/>
    </row>
    <row r="89" s="21" customFormat="1" ht="21.75" customHeight="1">
      <c r="J89" s="22"/>
    </row>
    <row r="90" s="21" customFormat="1" ht="21.75" customHeight="1">
      <c r="J90" s="22"/>
    </row>
    <row r="91" s="21" customFormat="1" ht="21.75" customHeight="1">
      <c r="J91" s="22"/>
    </row>
    <row r="92" ht="21.75" customHeight="1">
      <c r="J92" s="26"/>
    </row>
    <row r="93" ht="21.75" customHeight="1">
      <c r="J93" s="26"/>
    </row>
    <row r="94" ht="21.75" customHeight="1">
      <c r="J94" s="26"/>
    </row>
    <row r="95" ht="21.75" customHeight="1">
      <c r="J95" s="26"/>
    </row>
    <row r="96" ht="21.75" customHeight="1">
      <c r="J96" s="26"/>
    </row>
    <row r="97" ht="21.75" customHeight="1">
      <c r="J97" s="26"/>
    </row>
    <row r="98" ht="21.75" customHeight="1">
      <c r="J98" s="26"/>
    </row>
    <row r="99" ht="21.75" customHeight="1">
      <c r="J99" s="26"/>
    </row>
    <row r="100" ht="21.75" customHeight="1">
      <c r="J100" s="26"/>
    </row>
    <row r="101" ht="21.75" customHeight="1">
      <c r="J101" s="26"/>
    </row>
    <row r="102" ht="21.75" customHeight="1">
      <c r="J102" s="26"/>
    </row>
    <row r="103" ht="21.75" customHeight="1">
      <c r="J103" s="26"/>
    </row>
    <row r="104" ht="21.75" customHeight="1">
      <c r="J104" s="26"/>
    </row>
    <row r="105" ht="21.75" customHeight="1">
      <c r="J105" s="26"/>
    </row>
    <row r="106" ht="21.75" customHeight="1">
      <c r="J106" s="26"/>
    </row>
    <row r="107" ht="21.75" customHeight="1">
      <c r="J107" s="26"/>
    </row>
    <row r="108" ht="21.75" customHeight="1">
      <c r="J108" s="26"/>
    </row>
    <row r="109" ht="21.75" customHeight="1">
      <c r="J109" s="26"/>
    </row>
    <row r="110" ht="21.75" customHeight="1">
      <c r="J110" s="26"/>
    </row>
    <row r="111" ht="21.75" customHeight="1">
      <c r="J111" s="26"/>
    </row>
    <row r="112" ht="21.75" customHeight="1">
      <c r="J112" s="26"/>
    </row>
    <row r="113" ht="21.75" customHeight="1">
      <c r="J113" s="26"/>
    </row>
    <row r="114" ht="21.75" customHeight="1">
      <c r="J114" s="26"/>
    </row>
    <row r="115" ht="21.75" customHeight="1">
      <c r="J115" s="26"/>
    </row>
    <row r="116" ht="21.75" customHeight="1">
      <c r="J116" s="26"/>
    </row>
    <row r="117" ht="21.75" customHeight="1">
      <c r="J117" s="26"/>
    </row>
    <row r="118" ht="21.75" customHeight="1">
      <c r="J118" s="26"/>
    </row>
    <row r="119" ht="21.75" customHeight="1">
      <c r="J119" s="26"/>
    </row>
    <row r="120" ht="21.75" customHeight="1">
      <c r="J120" s="26"/>
    </row>
    <row r="121" ht="21.75" customHeight="1">
      <c r="J121" s="26"/>
    </row>
    <row r="122" ht="21.75" customHeight="1">
      <c r="J122" s="26"/>
    </row>
    <row r="123" ht="21.75" customHeight="1">
      <c r="J123" s="26"/>
    </row>
    <row r="124" ht="21.75" customHeight="1">
      <c r="J124" s="26"/>
    </row>
    <row r="125" ht="21.75" customHeight="1">
      <c r="J125" s="26"/>
    </row>
    <row r="126" ht="21.75" customHeight="1">
      <c r="J126" s="26"/>
    </row>
    <row r="127" ht="21.75" customHeight="1">
      <c r="J127" s="26"/>
    </row>
    <row r="128" ht="21.75" customHeight="1">
      <c r="J128" s="26"/>
    </row>
    <row r="129" ht="21.75" customHeight="1">
      <c r="J129" s="26"/>
    </row>
    <row r="130" ht="21.75" customHeight="1">
      <c r="J130" s="26"/>
    </row>
    <row r="131" ht="21.75" customHeight="1">
      <c r="J131" s="26"/>
    </row>
    <row r="132" ht="21.75" customHeight="1">
      <c r="J132" s="26"/>
    </row>
    <row r="133" ht="21.75" customHeight="1">
      <c r="J133" s="26"/>
    </row>
    <row r="134" ht="21.75" customHeight="1">
      <c r="J134" s="26"/>
    </row>
    <row r="135" ht="21.75" customHeight="1">
      <c r="J135" s="26"/>
    </row>
    <row r="136" ht="21.75" customHeight="1">
      <c r="J136" s="26"/>
    </row>
    <row r="137" ht="21.75" customHeight="1">
      <c r="J137" s="26"/>
    </row>
    <row r="138" ht="21.75" customHeight="1">
      <c r="J138" s="26"/>
    </row>
    <row r="139" ht="21.75" customHeight="1">
      <c r="J139" s="26"/>
    </row>
    <row r="140" ht="21.75" customHeight="1">
      <c r="J140" s="26"/>
    </row>
    <row r="141" ht="21.75" customHeight="1">
      <c r="J141" s="26"/>
    </row>
    <row r="142" ht="21.75" customHeight="1">
      <c r="J142" s="26"/>
    </row>
    <row r="143" ht="21.75" customHeight="1">
      <c r="J143" s="26"/>
    </row>
    <row r="144" ht="21.75" customHeight="1">
      <c r="J144" s="26"/>
    </row>
    <row r="145" ht="21.75" customHeight="1">
      <c r="J145" s="26"/>
    </row>
    <row r="146" ht="21.75" customHeight="1">
      <c r="J146" s="26"/>
    </row>
    <row r="147" ht="21.75" customHeight="1">
      <c r="J147" s="26"/>
    </row>
    <row r="148" ht="21.75" customHeight="1">
      <c r="J148" s="26"/>
    </row>
    <row r="149" ht="21.75" customHeight="1">
      <c r="J149" s="26"/>
    </row>
    <row r="150" ht="21.75" customHeight="1">
      <c r="J150" s="26"/>
    </row>
    <row r="151" ht="21.75" customHeight="1">
      <c r="J151" s="26"/>
    </row>
    <row r="152" ht="21.75" customHeight="1">
      <c r="J152" s="26"/>
    </row>
    <row r="153" ht="21.75" customHeight="1">
      <c r="J153" s="26"/>
    </row>
    <row r="154" ht="21.75" customHeight="1">
      <c r="J154" s="26"/>
    </row>
    <row r="155" ht="21.75" customHeight="1">
      <c r="J155" s="26"/>
    </row>
    <row r="156" ht="21.75" customHeight="1">
      <c r="J156" s="26"/>
    </row>
    <row r="157" ht="21.75" customHeight="1">
      <c r="J157" s="26"/>
    </row>
    <row r="158" ht="21.75" customHeight="1">
      <c r="J158" s="26"/>
    </row>
    <row r="159" ht="21.75" customHeight="1">
      <c r="J159" s="26"/>
    </row>
    <row r="160" ht="21.75" customHeight="1">
      <c r="J160" s="26"/>
    </row>
    <row r="161" ht="21.75" customHeight="1">
      <c r="J161" s="26"/>
    </row>
    <row r="162" ht="21.75" customHeight="1">
      <c r="J162" s="26"/>
    </row>
    <row r="163" ht="21.75" customHeight="1">
      <c r="J163" s="26"/>
    </row>
    <row r="164" ht="21.75" customHeight="1">
      <c r="J164" s="26"/>
    </row>
    <row r="165" ht="21.75" customHeight="1">
      <c r="J165" s="26"/>
    </row>
    <row r="166" ht="21.75" customHeight="1">
      <c r="J166" s="26"/>
    </row>
    <row r="167" ht="21.75" customHeight="1">
      <c r="J167" s="26"/>
    </row>
    <row r="168" ht="21.75" customHeight="1">
      <c r="J168" s="26"/>
    </row>
    <row r="169" ht="21.75" customHeight="1">
      <c r="J169" s="26"/>
    </row>
    <row r="170" ht="21.75" customHeight="1">
      <c r="J170" s="26"/>
    </row>
    <row r="171" ht="21.75" customHeight="1">
      <c r="J171" s="26"/>
    </row>
    <row r="172" ht="21.75" customHeight="1">
      <c r="J172" s="26"/>
    </row>
    <row r="173" ht="21.75" customHeight="1">
      <c r="J173" s="26"/>
    </row>
    <row r="174" ht="21.75" customHeight="1">
      <c r="J174" s="26"/>
    </row>
    <row r="175" ht="21.75" customHeight="1">
      <c r="J175" s="26"/>
    </row>
    <row r="176" ht="21.75" customHeight="1">
      <c r="J176" s="26"/>
    </row>
    <row r="177" ht="21.75" customHeight="1">
      <c r="J177" s="26"/>
    </row>
    <row r="178" ht="21.75" customHeight="1">
      <c r="J178" s="26"/>
    </row>
    <row r="179" ht="21.75" customHeight="1">
      <c r="J179" s="26"/>
    </row>
    <row r="180" ht="21.75" customHeight="1">
      <c r="J180" s="26"/>
    </row>
    <row r="181" ht="21.75" customHeight="1">
      <c r="J181" s="26"/>
    </row>
    <row r="182" ht="21.75" customHeight="1">
      <c r="J182" s="26"/>
    </row>
    <row r="183" ht="21.75" customHeight="1">
      <c r="J183" s="26"/>
    </row>
    <row r="184" ht="21.75" customHeight="1">
      <c r="J184" s="26"/>
    </row>
    <row r="185" ht="21.75" customHeight="1">
      <c r="J185" s="26"/>
    </row>
    <row r="186" ht="21.75" customHeight="1">
      <c r="J186" s="26"/>
    </row>
    <row r="187" ht="21.75" customHeight="1">
      <c r="J187" s="26"/>
    </row>
    <row r="188" ht="21.75" customHeight="1">
      <c r="J188" s="26"/>
    </row>
    <row r="189" ht="21.75" customHeight="1">
      <c r="J189" s="26"/>
    </row>
    <row r="190" ht="21.75" customHeight="1">
      <c r="J190" s="26"/>
    </row>
    <row r="191" ht="21.75" customHeight="1">
      <c r="J191" s="26"/>
    </row>
    <row r="192" ht="21.75" customHeight="1">
      <c r="J192" s="26"/>
    </row>
    <row r="193" ht="21.75" customHeight="1">
      <c r="J193" s="26"/>
    </row>
    <row r="194" ht="21.75" customHeight="1">
      <c r="J194" s="26"/>
    </row>
    <row r="195" ht="21.75" customHeight="1">
      <c r="J195" s="26"/>
    </row>
    <row r="196" ht="21.75" customHeight="1">
      <c r="J196" s="26"/>
    </row>
    <row r="197" ht="21.75" customHeight="1">
      <c r="J197" s="26"/>
    </row>
    <row r="198" ht="21.75" customHeight="1">
      <c r="J198" s="26"/>
    </row>
    <row r="199" ht="21.75" customHeight="1">
      <c r="J199" s="26"/>
    </row>
    <row r="200" ht="21.75" customHeight="1">
      <c r="J200" s="26"/>
    </row>
    <row r="201" ht="21.75" customHeight="1">
      <c r="J201" s="26"/>
    </row>
    <row r="202" ht="21.75" customHeight="1">
      <c r="J202" s="26"/>
    </row>
    <row r="203" ht="21.75" customHeight="1">
      <c r="J203" s="26"/>
    </row>
    <row r="204" ht="21.75" customHeight="1">
      <c r="J204" s="26"/>
    </row>
    <row r="205" ht="21.75" customHeight="1">
      <c r="J205" s="26"/>
    </row>
    <row r="206" ht="21.75" customHeight="1">
      <c r="J206" s="26"/>
    </row>
    <row r="207" ht="21.75" customHeight="1">
      <c r="J207" s="26"/>
    </row>
    <row r="208" ht="21.75" customHeight="1">
      <c r="J208" s="26"/>
    </row>
    <row r="209" ht="21.75" customHeight="1">
      <c r="J209" s="26"/>
    </row>
    <row r="210" ht="21.75" customHeight="1">
      <c r="J210" s="26"/>
    </row>
    <row r="211" ht="21.75" customHeight="1">
      <c r="J211" s="26"/>
    </row>
    <row r="212" ht="21.75" customHeight="1">
      <c r="J212" s="26"/>
    </row>
    <row r="213" ht="21.75" customHeight="1">
      <c r="J213" s="26"/>
    </row>
    <row r="214" ht="21.75" customHeight="1">
      <c r="J214" s="26"/>
    </row>
    <row r="215" ht="21.75" customHeight="1">
      <c r="J215" s="26"/>
    </row>
    <row r="216" ht="21.75" customHeight="1">
      <c r="J216" s="26"/>
    </row>
    <row r="217" ht="21.75" customHeight="1">
      <c r="J217" s="26"/>
    </row>
    <row r="218" ht="21.75" customHeight="1">
      <c r="J218" s="26"/>
    </row>
    <row r="219" ht="21.75" customHeight="1">
      <c r="J219" s="26"/>
    </row>
    <row r="220" ht="21.75" customHeight="1">
      <c r="J220" s="26"/>
    </row>
    <row r="221" ht="21.75" customHeight="1">
      <c r="J221" s="26"/>
    </row>
    <row r="222" ht="21.75" customHeight="1">
      <c r="J222" s="26"/>
    </row>
    <row r="223" ht="21.75" customHeight="1">
      <c r="J223" s="26"/>
    </row>
    <row r="224" ht="21.75" customHeight="1">
      <c r="J224" s="26"/>
    </row>
    <row r="225" ht="21.75" customHeight="1">
      <c r="J225" s="26"/>
    </row>
    <row r="226" ht="21.75" customHeight="1">
      <c r="J226" s="26"/>
    </row>
    <row r="227" ht="21.75" customHeight="1">
      <c r="J227" s="26"/>
    </row>
    <row r="228" ht="21.75" customHeight="1">
      <c r="J228" s="26"/>
    </row>
    <row r="229" ht="21.75" customHeight="1">
      <c r="J229" s="26"/>
    </row>
    <row r="230" ht="21.75" customHeight="1">
      <c r="J230" s="26"/>
    </row>
    <row r="231" ht="21.75" customHeight="1">
      <c r="J231" s="26"/>
    </row>
    <row r="232" ht="21.75" customHeight="1">
      <c r="J232" s="26"/>
    </row>
    <row r="233" ht="21.75" customHeight="1">
      <c r="J233" s="26"/>
    </row>
    <row r="234" ht="21.75" customHeight="1">
      <c r="J234" s="26"/>
    </row>
    <row r="235" ht="21.75" customHeight="1">
      <c r="J235" s="26"/>
    </row>
    <row r="236" ht="21.75" customHeight="1">
      <c r="J236" s="26"/>
    </row>
    <row r="237" ht="21.75" customHeight="1">
      <c r="J237" s="26"/>
    </row>
  </sheetData>
  <mergeCells count="7">
    <mergeCell ref="A5:A6"/>
    <mergeCell ref="B5:C5"/>
    <mergeCell ref="D5:E5"/>
    <mergeCell ref="A1:E1"/>
    <mergeCell ref="A2:E2"/>
    <mergeCell ref="A3:E3"/>
    <mergeCell ref="A4:E4"/>
  </mergeCells>
  <printOptions horizontalCentered="1"/>
  <pageMargins left="0" right="0" top="0" bottom="0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36" sqref="B36"/>
    </sheetView>
  </sheetViews>
  <sheetFormatPr defaultColWidth="9.00390625" defaultRowHeight="16.5"/>
  <cols>
    <col min="1" max="1" width="50.625" style="34" customWidth="1"/>
    <col min="2" max="3" width="20.625" style="34" customWidth="1"/>
    <col min="4" max="16384" width="9.00390625" style="34" customWidth="1"/>
  </cols>
  <sheetData>
    <row r="1" spans="1:3" s="1" customFormat="1" ht="22.5" customHeight="1">
      <c r="A1" s="159" t="s">
        <v>41</v>
      </c>
      <c r="B1" s="159"/>
      <c r="C1" s="159"/>
    </row>
    <row r="2" spans="1:3" s="1" customFormat="1" ht="22.5" customHeight="1">
      <c r="A2" s="160" t="s">
        <v>42</v>
      </c>
      <c r="B2" s="160"/>
      <c r="C2" s="160"/>
    </row>
    <row r="3" spans="1:3" s="1" customFormat="1" ht="22.5" customHeight="1">
      <c r="A3" s="160" t="s">
        <v>173</v>
      </c>
      <c r="B3" s="160"/>
      <c r="C3" s="160"/>
    </row>
    <row r="4" spans="1:3" s="27" customFormat="1" ht="15.75" customHeight="1">
      <c r="A4" s="161" t="s">
        <v>72</v>
      </c>
      <c r="B4" s="161"/>
      <c r="C4" s="161"/>
    </row>
    <row r="5" spans="1:3" s="1" customFormat="1" ht="24" customHeight="1">
      <c r="A5" s="35" t="s">
        <v>43</v>
      </c>
      <c r="B5" s="28" t="s">
        <v>175</v>
      </c>
      <c r="C5" s="29" t="s">
        <v>174</v>
      </c>
    </row>
    <row r="6" spans="1:3" s="1" customFormat="1" ht="24" customHeight="1">
      <c r="A6" s="31" t="s">
        <v>44</v>
      </c>
      <c r="B6" s="36"/>
      <c r="C6" s="30"/>
    </row>
    <row r="7" spans="1:3" s="1" customFormat="1" ht="24" customHeight="1">
      <c r="A7" s="32" t="s">
        <v>45</v>
      </c>
      <c r="B7" s="37">
        <v>69900596</v>
      </c>
      <c r="C7" s="37">
        <v>145346271</v>
      </c>
    </row>
    <row r="8" spans="1:3" s="1" customFormat="1" ht="24" customHeight="1">
      <c r="A8" s="32" t="s">
        <v>46</v>
      </c>
      <c r="B8" s="37">
        <v>0</v>
      </c>
      <c r="C8" s="37">
        <v>5599249</v>
      </c>
    </row>
    <row r="9" spans="1:3" s="1" customFormat="1" ht="24" customHeight="1">
      <c r="A9" s="32" t="s">
        <v>47</v>
      </c>
      <c r="B9" s="37">
        <v>0</v>
      </c>
      <c r="C9" s="37">
        <v>-5593955</v>
      </c>
    </row>
    <row r="10" spans="1:3" s="1" customFormat="1" ht="24" customHeight="1">
      <c r="A10" s="32" t="s">
        <v>48</v>
      </c>
      <c r="B10" s="37">
        <v>-13643948</v>
      </c>
      <c r="C10" s="37">
        <v>-11408620</v>
      </c>
    </row>
    <row r="11" spans="1:3" s="1" customFormat="1" ht="24" customHeight="1">
      <c r="A11" s="32" t="s">
        <v>49</v>
      </c>
      <c r="B11" s="37">
        <v>34474245</v>
      </c>
      <c r="C11" s="37">
        <v>-23568605</v>
      </c>
    </row>
    <row r="12" spans="1:3" s="1" customFormat="1" ht="24" customHeight="1">
      <c r="A12" s="33" t="s">
        <v>50</v>
      </c>
      <c r="B12" s="38">
        <f>SUM(B7:B11)</f>
        <v>90730893</v>
      </c>
      <c r="C12" s="38">
        <v>110374340</v>
      </c>
    </row>
    <row r="13" spans="1:3" s="1" customFormat="1" ht="24" customHeight="1">
      <c r="A13" s="32" t="s">
        <v>51</v>
      </c>
      <c r="B13" s="37"/>
      <c r="C13" s="37"/>
    </row>
    <row r="14" spans="1:3" s="1" customFormat="1" ht="24" customHeight="1">
      <c r="A14" s="32" t="s">
        <v>52</v>
      </c>
      <c r="B14" s="37">
        <v>0</v>
      </c>
      <c r="C14" s="37">
        <v>21000</v>
      </c>
    </row>
    <row r="15" spans="1:3" s="1" customFormat="1" ht="24" customHeight="1">
      <c r="A15" s="32" t="s">
        <v>53</v>
      </c>
      <c r="B15" s="37">
        <v>125712</v>
      </c>
      <c r="C15" s="37">
        <v>1386000</v>
      </c>
    </row>
    <row r="16" spans="1:3" s="1" customFormat="1" ht="24" customHeight="1">
      <c r="A16" s="32" t="s">
        <v>54</v>
      </c>
      <c r="B16" s="37">
        <v>0</v>
      </c>
      <c r="C16" s="37">
        <v>0</v>
      </c>
    </row>
    <row r="17" spans="1:3" s="1" customFormat="1" ht="24" customHeight="1">
      <c r="A17" s="32" t="s">
        <v>55</v>
      </c>
      <c r="B17" s="37">
        <v>-49810929</v>
      </c>
      <c r="C17" s="37">
        <v>-36526673</v>
      </c>
    </row>
    <row r="18" spans="1:3" s="1" customFormat="1" ht="24" customHeight="1">
      <c r="A18" s="32" t="s">
        <v>56</v>
      </c>
      <c r="B18" s="37">
        <v>-4093415</v>
      </c>
      <c r="C18" s="37">
        <v>-2127000</v>
      </c>
    </row>
    <row r="19" spans="1:3" s="1" customFormat="1" ht="24" customHeight="1">
      <c r="A19" s="32" t="s">
        <v>57</v>
      </c>
      <c r="B19" s="37">
        <v>-152756</v>
      </c>
      <c r="C19" s="37">
        <v>-215000</v>
      </c>
    </row>
    <row r="20" spans="1:3" s="1" customFormat="1" ht="24" customHeight="1">
      <c r="A20" s="33" t="s">
        <v>58</v>
      </c>
      <c r="B20" s="38">
        <f>SUM(B14:B19)</f>
        <v>-53931388</v>
      </c>
      <c r="C20" s="38">
        <v>-37461673</v>
      </c>
    </row>
    <row r="21" spans="1:3" s="1" customFormat="1" ht="24" customHeight="1">
      <c r="A21" s="32" t="s">
        <v>59</v>
      </c>
      <c r="B21" s="37"/>
      <c r="C21" s="37"/>
    </row>
    <row r="22" spans="1:3" s="1" customFormat="1" ht="24" customHeight="1">
      <c r="A22" s="32" t="s">
        <v>60</v>
      </c>
      <c r="B22" s="37">
        <v>201986</v>
      </c>
      <c r="C22" s="37">
        <v>1675050</v>
      </c>
    </row>
    <row r="23" spans="1:3" s="1" customFormat="1" ht="24" customHeight="1">
      <c r="A23" s="32" t="s">
        <v>61</v>
      </c>
      <c r="B23" s="37">
        <v>-675950</v>
      </c>
      <c r="C23" s="37">
        <v>-2457950</v>
      </c>
    </row>
    <row r="24" spans="1:3" s="1" customFormat="1" ht="24" customHeight="1">
      <c r="A24" s="33" t="s">
        <v>62</v>
      </c>
      <c r="B24" s="38">
        <f>SUM(B22:B23)</f>
        <v>-473964</v>
      </c>
      <c r="C24" s="38">
        <v>-782900</v>
      </c>
    </row>
    <row r="25" spans="1:3" s="1" customFormat="1" ht="24" customHeight="1">
      <c r="A25" s="32" t="s">
        <v>63</v>
      </c>
      <c r="B25" s="37">
        <v>36325541</v>
      </c>
      <c r="C25" s="37">
        <v>72129767</v>
      </c>
    </row>
    <row r="26" spans="1:3" s="1" customFormat="1" ht="24" customHeight="1">
      <c r="A26" s="32" t="s">
        <v>176</v>
      </c>
      <c r="B26" s="37">
        <v>-52426709</v>
      </c>
      <c r="C26" s="37">
        <v>0</v>
      </c>
    </row>
    <row r="27" spans="1:3" s="1" customFormat="1" ht="24" customHeight="1">
      <c r="A27" s="32" t="s">
        <v>64</v>
      </c>
      <c r="B27" s="37">
        <v>400854092</v>
      </c>
      <c r="C27" s="37">
        <v>328724325</v>
      </c>
    </row>
    <row r="28" spans="1:3" s="1" customFormat="1" ht="24" customHeight="1">
      <c r="A28" s="33" t="s">
        <v>65</v>
      </c>
      <c r="B28" s="38">
        <f>SUM(B25:B27)</f>
        <v>384752924</v>
      </c>
      <c r="C28" s="38">
        <v>400854092</v>
      </c>
    </row>
    <row r="29" spans="1:3" s="1" customFormat="1" ht="24" customHeight="1">
      <c r="A29" s="32" t="s">
        <v>66</v>
      </c>
      <c r="B29" s="37"/>
      <c r="C29" s="37"/>
    </row>
    <row r="30" spans="1:3" s="1" customFormat="1" ht="24" customHeight="1">
      <c r="A30" s="32" t="s">
        <v>67</v>
      </c>
      <c r="B30" s="37"/>
      <c r="C30" s="37"/>
    </row>
    <row r="31" spans="1:3" s="1" customFormat="1" ht="24" customHeight="1">
      <c r="A31" s="32" t="s">
        <v>68</v>
      </c>
      <c r="B31" s="37">
        <v>52820187</v>
      </c>
      <c r="C31" s="37">
        <v>39046946</v>
      </c>
    </row>
    <row r="32" spans="1:3" s="1" customFormat="1" ht="24" customHeight="1">
      <c r="A32" s="32" t="s">
        <v>69</v>
      </c>
      <c r="B32" s="37">
        <v>2892727</v>
      </c>
      <c r="C32" s="37">
        <v>372454</v>
      </c>
    </row>
    <row r="33" spans="1:3" s="1" customFormat="1" ht="24" customHeight="1">
      <c r="A33" s="32" t="s">
        <v>70</v>
      </c>
      <c r="B33" s="37">
        <v>-5901985</v>
      </c>
      <c r="C33" s="37">
        <v>-2892727</v>
      </c>
    </row>
    <row r="34" spans="1:3" s="1" customFormat="1" ht="24" customHeight="1">
      <c r="A34" s="42" t="s">
        <v>71</v>
      </c>
      <c r="B34" s="38">
        <f>SUM(B31:B33)</f>
        <v>49810929</v>
      </c>
      <c r="C34" s="38">
        <v>36526673</v>
      </c>
    </row>
    <row r="35" s="40" customFormat="1" ht="16.5">
      <c r="A35" s="39" t="s">
        <v>74</v>
      </c>
    </row>
    <row r="36" s="40" customFormat="1" ht="16.5">
      <c r="A36" s="41" t="s">
        <v>75</v>
      </c>
    </row>
    <row r="37" s="40" customFormat="1" ht="16.5">
      <c r="A37" s="41" t="s">
        <v>76</v>
      </c>
    </row>
    <row r="38" s="40" customFormat="1" ht="16.5"/>
    <row r="39" s="40" customFormat="1" ht="16.5"/>
  </sheetData>
  <mergeCells count="4">
    <mergeCell ref="A1:C1"/>
    <mergeCell ref="A2:C2"/>
    <mergeCell ref="A3:C3"/>
    <mergeCell ref="A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3" sqref="A3:E3"/>
    </sheetView>
  </sheetViews>
  <sheetFormatPr defaultColWidth="9.00390625" defaultRowHeight="16.5"/>
  <cols>
    <col min="1" max="1" width="25.625" style="65" customWidth="1"/>
    <col min="2" max="2" width="20.625" style="65" customWidth="1"/>
    <col min="3" max="3" width="12.625" style="74" customWidth="1"/>
    <col min="4" max="4" width="20.625" style="93" customWidth="1"/>
    <col min="5" max="5" width="12.625" style="101" customWidth="1"/>
    <col min="6" max="16384" width="7.625" style="34" customWidth="1"/>
  </cols>
  <sheetData>
    <row r="1" spans="1:5" ht="16.5">
      <c r="A1" s="164" t="s">
        <v>149</v>
      </c>
      <c r="B1" s="165"/>
      <c r="C1" s="165"/>
      <c r="D1" s="165"/>
      <c r="E1" s="165"/>
    </row>
    <row r="2" spans="1:5" ht="16.5">
      <c r="A2" s="166" t="s">
        <v>186</v>
      </c>
      <c r="B2" s="166"/>
      <c r="C2" s="166"/>
      <c r="D2" s="166"/>
      <c r="E2" s="166"/>
    </row>
    <row r="3" spans="1:5" ht="16.5">
      <c r="A3" s="167" t="s">
        <v>173</v>
      </c>
      <c r="B3" s="167"/>
      <c r="C3" s="167"/>
      <c r="D3" s="167"/>
      <c r="E3" s="167"/>
    </row>
    <row r="4" spans="1:5" ht="16.5">
      <c r="A4" s="168" t="s">
        <v>150</v>
      </c>
      <c r="B4" s="168"/>
      <c r="C4" s="168"/>
      <c r="D4" s="168"/>
      <c r="E4" s="168"/>
    </row>
    <row r="5" spans="1:6" s="1" customFormat="1" ht="24" customHeight="1">
      <c r="A5" s="163" t="s">
        <v>151</v>
      </c>
      <c r="B5" s="162" t="s">
        <v>177</v>
      </c>
      <c r="C5" s="163"/>
      <c r="D5" s="163" t="s">
        <v>178</v>
      </c>
      <c r="E5" s="163"/>
      <c r="F5" s="75"/>
    </row>
    <row r="6" spans="1:6" s="1" customFormat="1" ht="24" customHeight="1">
      <c r="A6" s="163"/>
      <c r="B6" s="70" t="s">
        <v>152</v>
      </c>
      <c r="C6" s="48" t="s">
        <v>153</v>
      </c>
      <c r="D6" s="91" t="s">
        <v>152</v>
      </c>
      <c r="E6" s="48" t="s">
        <v>153</v>
      </c>
      <c r="F6" s="75"/>
    </row>
    <row r="7" spans="1:5" ht="24" customHeight="1">
      <c r="A7" s="92" t="s">
        <v>154</v>
      </c>
      <c r="B7" s="69">
        <f>SUM(B8:B12)</f>
        <v>6332908</v>
      </c>
      <c r="C7" s="102">
        <f>ROUND(B7/$B$34*100,0)</f>
        <v>2</v>
      </c>
      <c r="D7" s="69">
        <f>SUM(D8:D12)</f>
        <v>8450164</v>
      </c>
      <c r="E7" s="102">
        <f>ROUND(D7/$B$34*100,0)</f>
        <v>2</v>
      </c>
    </row>
    <row r="8" spans="1:5" ht="24" customHeight="1">
      <c r="A8" s="94" t="s">
        <v>155</v>
      </c>
      <c r="B8" s="67">
        <v>2076545</v>
      </c>
      <c r="C8" s="66">
        <f aca="true" t="shared" si="0" ref="C8:E34">ROUND(B8/$B$34*100,0)</f>
        <v>1</v>
      </c>
      <c r="D8" s="67">
        <v>4488704</v>
      </c>
      <c r="E8" s="66">
        <f t="shared" si="0"/>
        <v>1</v>
      </c>
    </row>
    <row r="9" spans="1:5" ht="24" customHeight="1">
      <c r="A9" s="94" t="s">
        <v>156</v>
      </c>
      <c r="B9" s="67">
        <v>398994</v>
      </c>
      <c r="C9" s="66">
        <f t="shared" si="0"/>
        <v>0</v>
      </c>
      <c r="D9" s="67">
        <v>751266</v>
      </c>
      <c r="E9" s="66">
        <f t="shared" si="0"/>
        <v>0</v>
      </c>
    </row>
    <row r="10" spans="1:5" ht="24" customHeight="1">
      <c r="A10" s="94" t="s">
        <v>157</v>
      </c>
      <c r="B10" s="67">
        <v>123032</v>
      </c>
      <c r="C10" s="66">
        <f t="shared" si="0"/>
        <v>0</v>
      </c>
      <c r="D10" s="67">
        <v>109458</v>
      </c>
      <c r="E10" s="66">
        <f t="shared" si="0"/>
        <v>0</v>
      </c>
    </row>
    <row r="11" spans="1:5" ht="24" customHeight="1">
      <c r="A11" s="95" t="s">
        <v>158</v>
      </c>
      <c r="B11" s="67">
        <v>601337</v>
      </c>
      <c r="C11" s="66">
        <f t="shared" si="0"/>
        <v>0</v>
      </c>
      <c r="D11" s="67">
        <v>128925</v>
      </c>
      <c r="E11" s="66">
        <f t="shared" si="0"/>
        <v>0</v>
      </c>
    </row>
    <row r="12" spans="1:5" ht="24" customHeight="1">
      <c r="A12" s="95" t="s">
        <v>159</v>
      </c>
      <c r="B12" s="67">
        <v>3133000</v>
      </c>
      <c r="C12" s="66">
        <f t="shared" si="0"/>
        <v>1</v>
      </c>
      <c r="D12" s="67">
        <v>2971811</v>
      </c>
      <c r="E12" s="66">
        <f t="shared" si="0"/>
        <v>1</v>
      </c>
    </row>
    <row r="13" spans="1:5" ht="24" customHeight="1">
      <c r="A13" s="92" t="s">
        <v>160</v>
      </c>
      <c r="B13" s="96">
        <f>SUM(B14:B17)</f>
        <v>87435336</v>
      </c>
      <c r="C13" s="100">
        <f t="shared" si="0"/>
        <v>25</v>
      </c>
      <c r="D13" s="96">
        <f>SUM(D14:D17)</f>
        <v>69033989</v>
      </c>
      <c r="E13" s="100">
        <f t="shared" si="0"/>
        <v>20</v>
      </c>
    </row>
    <row r="14" spans="1:5" ht="24" customHeight="1">
      <c r="A14" s="94" t="s">
        <v>155</v>
      </c>
      <c r="B14" s="97">
        <v>51215717</v>
      </c>
      <c r="C14" s="66">
        <f t="shared" si="0"/>
        <v>15</v>
      </c>
      <c r="D14" s="97">
        <v>43331554</v>
      </c>
      <c r="E14" s="66">
        <f t="shared" si="0"/>
        <v>12</v>
      </c>
    </row>
    <row r="15" spans="1:5" ht="24" customHeight="1">
      <c r="A15" s="94" t="s">
        <v>156</v>
      </c>
      <c r="B15" s="97">
        <v>23671596</v>
      </c>
      <c r="C15" s="66">
        <f t="shared" si="0"/>
        <v>7</v>
      </c>
      <c r="D15" s="97">
        <v>18596047</v>
      </c>
      <c r="E15" s="66">
        <f t="shared" si="0"/>
        <v>5</v>
      </c>
    </row>
    <row r="16" spans="1:5" ht="24" customHeight="1">
      <c r="A16" s="94" t="s">
        <v>157</v>
      </c>
      <c r="B16" s="97">
        <v>11094497</v>
      </c>
      <c r="C16" s="66">
        <f t="shared" si="0"/>
        <v>3</v>
      </c>
      <c r="D16" s="97">
        <v>5450778</v>
      </c>
      <c r="E16" s="66">
        <f t="shared" si="0"/>
        <v>2</v>
      </c>
    </row>
    <row r="17" spans="1:5" ht="24" customHeight="1">
      <c r="A17" s="95" t="s">
        <v>158</v>
      </c>
      <c r="B17" s="97">
        <v>1453526</v>
      </c>
      <c r="C17" s="66">
        <f t="shared" si="0"/>
        <v>0</v>
      </c>
      <c r="D17" s="97">
        <v>1655610</v>
      </c>
      <c r="E17" s="66">
        <f t="shared" si="0"/>
        <v>0</v>
      </c>
    </row>
    <row r="18" spans="1:5" ht="24" customHeight="1">
      <c r="A18" s="98" t="s">
        <v>161</v>
      </c>
      <c r="B18" s="96">
        <f>SUM(B19:B22)</f>
        <v>203186440</v>
      </c>
      <c r="C18" s="100">
        <f t="shared" si="0"/>
        <v>58</v>
      </c>
      <c r="D18" s="96">
        <f>SUM(D19:D22)</f>
        <v>188957295</v>
      </c>
      <c r="E18" s="100">
        <f t="shared" si="0"/>
        <v>54</v>
      </c>
    </row>
    <row r="19" spans="1:5" ht="24" customHeight="1">
      <c r="A19" s="94" t="s">
        <v>155</v>
      </c>
      <c r="B19" s="97">
        <v>156187356</v>
      </c>
      <c r="C19" s="66">
        <f t="shared" si="0"/>
        <v>45</v>
      </c>
      <c r="D19" s="97">
        <v>141944225</v>
      </c>
      <c r="E19" s="66">
        <f t="shared" si="0"/>
        <v>41</v>
      </c>
    </row>
    <row r="20" spans="1:5" ht="24" customHeight="1">
      <c r="A20" s="94" t="s">
        <v>156</v>
      </c>
      <c r="B20" s="97">
        <v>41245681</v>
      </c>
      <c r="C20" s="66">
        <f t="shared" si="0"/>
        <v>12</v>
      </c>
      <c r="D20" s="97">
        <f>32570514+1010506+1632019</f>
        <v>35213039</v>
      </c>
      <c r="E20" s="66">
        <f t="shared" si="0"/>
        <v>10</v>
      </c>
    </row>
    <row r="21" spans="1:5" ht="24" customHeight="1">
      <c r="A21" s="94" t="s">
        <v>157</v>
      </c>
      <c r="B21" s="97">
        <v>587205</v>
      </c>
      <c r="C21" s="66">
        <f t="shared" si="0"/>
        <v>0</v>
      </c>
      <c r="D21" s="97">
        <v>6513511</v>
      </c>
      <c r="E21" s="66">
        <f t="shared" si="0"/>
        <v>2</v>
      </c>
    </row>
    <row r="22" spans="1:5" ht="24" customHeight="1">
      <c r="A22" s="95" t="s">
        <v>158</v>
      </c>
      <c r="B22" s="97">
        <v>5166198</v>
      </c>
      <c r="C22" s="66">
        <f t="shared" si="0"/>
        <v>1</v>
      </c>
      <c r="D22" s="97">
        <v>5286520</v>
      </c>
      <c r="E22" s="66">
        <f t="shared" si="0"/>
        <v>2</v>
      </c>
    </row>
    <row r="23" spans="1:5" ht="24" customHeight="1">
      <c r="A23" s="98" t="s">
        <v>162</v>
      </c>
      <c r="B23" s="96">
        <v>11619343</v>
      </c>
      <c r="C23" s="100">
        <v>4</v>
      </c>
      <c r="D23" s="96">
        <v>11272055</v>
      </c>
      <c r="E23" s="100">
        <f t="shared" si="0"/>
        <v>3</v>
      </c>
    </row>
    <row r="24" spans="1:5" ht="24" customHeight="1">
      <c r="A24" s="98" t="s">
        <v>163</v>
      </c>
      <c r="B24" s="96">
        <f>SUM(B25:B27)</f>
        <v>1077716</v>
      </c>
      <c r="C24" s="100">
        <f t="shared" si="0"/>
        <v>0</v>
      </c>
      <c r="D24" s="96">
        <f>SUM(D25:D27)</f>
        <v>870732</v>
      </c>
      <c r="E24" s="100">
        <f t="shared" si="0"/>
        <v>0</v>
      </c>
    </row>
    <row r="25" spans="1:5" ht="24" customHeight="1">
      <c r="A25" s="94" t="s">
        <v>155</v>
      </c>
      <c r="B25" s="97">
        <v>986520</v>
      </c>
      <c r="C25" s="66">
        <f t="shared" si="0"/>
        <v>0</v>
      </c>
      <c r="D25" s="97">
        <v>822260</v>
      </c>
      <c r="E25" s="66">
        <f t="shared" si="0"/>
        <v>0</v>
      </c>
    </row>
    <row r="26" spans="1:5" ht="24" customHeight="1">
      <c r="A26" s="94" t="s">
        <v>156</v>
      </c>
      <c r="B26" s="99">
        <v>91196</v>
      </c>
      <c r="C26" s="66">
        <f t="shared" si="0"/>
        <v>0</v>
      </c>
      <c r="D26" s="99">
        <v>47522</v>
      </c>
      <c r="E26" s="66">
        <f t="shared" si="0"/>
        <v>0</v>
      </c>
    </row>
    <row r="27" spans="1:5" ht="24" customHeight="1">
      <c r="A27" s="94" t="s">
        <v>157</v>
      </c>
      <c r="B27" s="97">
        <v>0</v>
      </c>
      <c r="C27" s="66">
        <f t="shared" si="0"/>
        <v>0</v>
      </c>
      <c r="D27" s="97">
        <v>950</v>
      </c>
      <c r="E27" s="66">
        <f t="shared" si="0"/>
        <v>0</v>
      </c>
    </row>
    <row r="28" spans="1:5" ht="24" customHeight="1">
      <c r="A28" s="92" t="s">
        <v>164</v>
      </c>
      <c r="B28" s="96">
        <f>SUM(B29:B31)</f>
        <v>3128773</v>
      </c>
      <c r="C28" s="100">
        <f t="shared" si="0"/>
        <v>1</v>
      </c>
      <c r="D28" s="96">
        <f>SUM(D29:D31)</f>
        <v>4739326</v>
      </c>
      <c r="E28" s="100">
        <f t="shared" si="0"/>
        <v>1</v>
      </c>
    </row>
    <row r="29" spans="1:5" ht="24" customHeight="1">
      <c r="A29" s="94" t="s">
        <v>155</v>
      </c>
      <c r="B29" s="97">
        <v>1773278</v>
      </c>
      <c r="C29" s="66">
        <f t="shared" si="0"/>
        <v>1</v>
      </c>
      <c r="D29" s="97">
        <v>518076</v>
      </c>
      <c r="E29" s="66">
        <f t="shared" si="0"/>
        <v>0</v>
      </c>
    </row>
    <row r="30" spans="1:5" ht="24" customHeight="1">
      <c r="A30" s="94" t="s">
        <v>156</v>
      </c>
      <c r="B30" s="97">
        <v>1318590</v>
      </c>
      <c r="C30" s="66">
        <f t="shared" si="0"/>
        <v>0</v>
      </c>
      <c r="D30" s="97">
        <v>4204375</v>
      </c>
      <c r="E30" s="66">
        <f t="shared" si="0"/>
        <v>1</v>
      </c>
    </row>
    <row r="31" spans="1:5" ht="24" customHeight="1">
      <c r="A31" s="94" t="s">
        <v>157</v>
      </c>
      <c r="B31" s="97">
        <v>36905</v>
      </c>
      <c r="C31" s="66">
        <f t="shared" si="0"/>
        <v>0</v>
      </c>
      <c r="D31" s="97">
        <v>16875</v>
      </c>
      <c r="E31" s="66">
        <f t="shared" si="0"/>
        <v>0</v>
      </c>
    </row>
    <row r="32" spans="1:5" ht="24" customHeight="1">
      <c r="A32" s="92" t="s">
        <v>165</v>
      </c>
      <c r="B32" s="96">
        <v>0</v>
      </c>
      <c r="C32" s="100">
        <f t="shared" si="0"/>
        <v>0</v>
      </c>
      <c r="D32" s="96">
        <v>0</v>
      </c>
      <c r="E32" s="100">
        <f t="shared" si="0"/>
        <v>0</v>
      </c>
    </row>
    <row r="33" spans="1:5" ht="24" customHeight="1">
      <c r="A33" s="94" t="s">
        <v>166</v>
      </c>
      <c r="B33" s="97">
        <v>35832659</v>
      </c>
      <c r="C33" s="66">
        <f t="shared" si="0"/>
        <v>10</v>
      </c>
      <c r="D33" s="97">
        <v>7222141</v>
      </c>
      <c r="E33" s="66">
        <f t="shared" si="0"/>
        <v>2</v>
      </c>
    </row>
    <row r="34" spans="1:5" s="106" customFormat="1" ht="24" customHeight="1">
      <c r="A34" s="86" t="s">
        <v>169</v>
      </c>
      <c r="B34" s="104">
        <f>B32+B28+B23+B24+B18+B13+B7+B33</f>
        <v>348613175</v>
      </c>
      <c r="C34" s="105">
        <f t="shared" si="0"/>
        <v>100</v>
      </c>
      <c r="D34" s="104">
        <f>D32+D28+D23+D24+D18+D13+D7+D33</f>
        <v>290545702</v>
      </c>
      <c r="E34" s="105">
        <f t="shared" si="0"/>
        <v>83</v>
      </c>
    </row>
    <row r="35" spans="1:3" ht="16.5">
      <c r="A35" s="73" t="s">
        <v>167</v>
      </c>
      <c r="C35" s="34"/>
    </row>
    <row r="36" spans="1:3" ht="16.5">
      <c r="A36" s="73" t="s">
        <v>168</v>
      </c>
      <c r="C36" s="34"/>
    </row>
    <row r="37" ht="16.5">
      <c r="C37" s="34"/>
    </row>
    <row r="38" ht="16.5">
      <c r="C38" s="34"/>
    </row>
    <row r="39" ht="16.5">
      <c r="C39" s="34"/>
    </row>
    <row r="40" ht="16.5">
      <c r="C40" s="34"/>
    </row>
    <row r="41" ht="16.5">
      <c r="C41" s="34"/>
    </row>
    <row r="42" ht="16.5">
      <c r="C42" s="34"/>
    </row>
    <row r="43" ht="16.5">
      <c r="C43" s="34"/>
    </row>
    <row r="44" ht="16.5">
      <c r="C44" s="34"/>
    </row>
    <row r="45" ht="16.5">
      <c r="C45" s="34"/>
    </row>
    <row r="46" ht="16.5">
      <c r="C46" s="34"/>
    </row>
    <row r="47" ht="16.5">
      <c r="C47" s="34"/>
    </row>
    <row r="48" ht="16.5">
      <c r="C48" s="34"/>
    </row>
    <row r="49" ht="16.5">
      <c r="C49" s="34"/>
    </row>
    <row r="50" ht="16.5">
      <c r="C50" s="34"/>
    </row>
    <row r="51" ht="16.5">
      <c r="C51" s="34"/>
    </row>
    <row r="52" ht="16.5">
      <c r="C52" s="34"/>
    </row>
    <row r="53" ht="16.5">
      <c r="C53" s="34"/>
    </row>
    <row r="54" ht="16.5">
      <c r="C54" s="34"/>
    </row>
    <row r="55" ht="16.5">
      <c r="C55" s="34"/>
    </row>
    <row r="56" ht="16.5">
      <c r="C56" s="34"/>
    </row>
    <row r="57" ht="16.5">
      <c r="C57" s="34"/>
    </row>
    <row r="58" ht="16.5">
      <c r="C58" s="34"/>
    </row>
    <row r="59" ht="16.5">
      <c r="C59" s="34"/>
    </row>
    <row r="60" ht="16.5">
      <c r="C60" s="34"/>
    </row>
  </sheetData>
  <mergeCells count="7">
    <mergeCell ref="B5:C5"/>
    <mergeCell ref="D5:E5"/>
    <mergeCell ref="A1:E1"/>
    <mergeCell ref="A2:E2"/>
    <mergeCell ref="A3:E3"/>
    <mergeCell ref="A4:E4"/>
    <mergeCell ref="A5:A6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0">
      <selection activeCell="C23" sqref="B7:C23"/>
    </sheetView>
  </sheetViews>
  <sheetFormatPr defaultColWidth="9.00390625" defaultRowHeight="16.5"/>
  <cols>
    <col min="1" max="1" width="25.625" style="65" customWidth="1"/>
    <col min="2" max="2" width="20.625" style="65" customWidth="1"/>
    <col min="3" max="3" width="12.625" style="74" customWidth="1"/>
    <col min="4" max="4" width="20.625" style="65" customWidth="1"/>
    <col min="5" max="5" width="12.625" style="65" customWidth="1"/>
    <col min="6" max="6" width="9.00390625" style="65" customWidth="1"/>
    <col min="7" max="16384" width="7.625" style="64" customWidth="1"/>
  </cols>
  <sheetData>
    <row r="1" spans="1:6" s="1" customFormat="1" ht="16.5">
      <c r="A1" s="164" t="s">
        <v>146</v>
      </c>
      <c r="B1" s="165"/>
      <c r="C1" s="165"/>
      <c r="D1" s="165"/>
      <c r="E1" s="165"/>
      <c r="F1" s="43"/>
    </row>
    <row r="2" spans="1:6" s="1" customFormat="1" ht="16.5">
      <c r="A2" s="166" t="s">
        <v>128</v>
      </c>
      <c r="B2" s="166"/>
      <c r="C2" s="166"/>
      <c r="D2" s="166"/>
      <c r="E2" s="166"/>
      <c r="F2" s="43"/>
    </row>
    <row r="3" spans="1:6" s="1" customFormat="1" ht="16.5">
      <c r="A3" s="167" t="s">
        <v>180</v>
      </c>
      <c r="B3" s="167"/>
      <c r="C3" s="167"/>
      <c r="D3" s="167"/>
      <c r="E3" s="167"/>
      <c r="F3" s="43"/>
    </row>
    <row r="4" spans="1:6" s="1" customFormat="1" ht="16.5">
      <c r="A4" s="168" t="s">
        <v>144</v>
      </c>
      <c r="B4" s="168"/>
      <c r="C4" s="168"/>
      <c r="D4" s="168"/>
      <c r="E4" s="168"/>
      <c r="F4" s="43"/>
    </row>
    <row r="5" spans="1:6" s="1" customFormat="1" ht="33.75" customHeight="1">
      <c r="A5" s="163" t="s">
        <v>129</v>
      </c>
      <c r="B5" s="162" t="s">
        <v>181</v>
      </c>
      <c r="C5" s="163"/>
      <c r="D5" s="162" t="s">
        <v>79</v>
      </c>
      <c r="E5" s="163"/>
      <c r="F5" s="75"/>
    </row>
    <row r="6" spans="1:6" s="1" customFormat="1" ht="33.75" customHeight="1">
      <c r="A6" s="163"/>
      <c r="B6" s="70" t="s">
        <v>80</v>
      </c>
      <c r="C6" s="48" t="s">
        <v>81</v>
      </c>
      <c r="D6" s="70" t="s">
        <v>80</v>
      </c>
      <c r="E6" s="48" t="s">
        <v>81</v>
      </c>
      <c r="F6" s="75"/>
    </row>
    <row r="7" spans="1:6" s="1" customFormat="1" ht="33.75" customHeight="1">
      <c r="A7" s="68" t="s">
        <v>130</v>
      </c>
      <c r="B7" s="82">
        <f>SUM(B8:B11)</f>
        <v>332526438</v>
      </c>
      <c r="C7" s="90">
        <v>80</v>
      </c>
      <c r="D7" s="82">
        <f>SUM(D8:D11)</f>
        <v>333476369</v>
      </c>
      <c r="E7" s="90">
        <f>ROUND(D7/$B$23*100,0)</f>
        <v>80</v>
      </c>
      <c r="F7" s="43"/>
    </row>
    <row r="8" spans="1:6" s="1" customFormat="1" ht="33.75" customHeight="1">
      <c r="A8" s="72" t="s">
        <v>131</v>
      </c>
      <c r="B8" s="83">
        <v>233155509</v>
      </c>
      <c r="C8" s="76">
        <f aca="true" t="shared" si="0" ref="C8:E23">ROUND(B8/$B$23*100,0)</f>
        <v>56</v>
      </c>
      <c r="D8" s="83">
        <v>230024979</v>
      </c>
      <c r="E8" s="76">
        <f t="shared" si="0"/>
        <v>55</v>
      </c>
      <c r="F8" s="43"/>
    </row>
    <row r="9" spans="1:6" s="1" customFormat="1" ht="33.75" customHeight="1">
      <c r="A9" s="72" t="s">
        <v>132</v>
      </c>
      <c r="B9" s="83">
        <v>74106416</v>
      </c>
      <c r="C9" s="76">
        <f t="shared" si="0"/>
        <v>18</v>
      </c>
      <c r="D9" s="83">
        <v>79099874</v>
      </c>
      <c r="E9" s="76">
        <f t="shared" si="0"/>
        <v>19</v>
      </c>
      <c r="F9" s="43"/>
    </row>
    <row r="10" spans="1:6" s="1" customFormat="1" ht="33.75" customHeight="1">
      <c r="A10" s="72" t="s">
        <v>145</v>
      </c>
      <c r="B10" s="83">
        <v>7685080</v>
      </c>
      <c r="C10" s="76">
        <f t="shared" si="0"/>
        <v>2</v>
      </c>
      <c r="D10" s="83">
        <v>6856657</v>
      </c>
      <c r="E10" s="76">
        <f t="shared" si="0"/>
        <v>2</v>
      </c>
      <c r="F10" s="43"/>
    </row>
    <row r="11" spans="1:6" s="1" customFormat="1" ht="33.75" customHeight="1">
      <c r="A11" s="72" t="s">
        <v>133</v>
      </c>
      <c r="B11" s="83">
        <v>17579433</v>
      </c>
      <c r="C11" s="76">
        <f t="shared" si="0"/>
        <v>4</v>
      </c>
      <c r="D11" s="83">
        <f>17494859</f>
        <v>17494859</v>
      </c>
      <c r="E11" s="76">
        <f t="shared" si="0"/>
        <v>4</v>
      </c>
      <c r="F11" s="43"/>
    </row>
    <row r="12" spans="1:6" s="1" customFormat="1" ht="33.75" customHeight="1">
      <c r="A12" s="77" t="s">
        <v>134</v>
      </c>
      <c r="B12" s="82">
        <v>2048622</v>
      </c>
      <c r="C12" s="48">
        <f t="shared" si="0"/>
        <v>0</v>
      </c>
      <c r="D12" s="82">
        <v>1033267</v>
      </c>
      <c r="E12" s="48">
        <f t="shared" si="0"/>
        <v>0</v>
      </c>
      <c r="F12" s="43"/>
    </row>
    <row r="13" spans="1:6" s="1" customFormat="1" ht="33.75" customHeight="1">
      <c r="A13" s="78" t="s">
        <v>135</v>
      </c>
      <c r="B13" s="83">
        <v>3768864</v>
      </c>
      <c r="C13" s="76">
        <f t="shared" si="0"/>
        <v>1</v>
      </c>
      <c r="D13" s="83">
        <v>4717772</v>
      </c>
      <c r="E13" s="76">
        <f t="shared" si="0"/>
        <v>1</v>
      </c>
      <c r="F13" s="43"/>
    </row>
    <row r="14" spans="1:6" s="1" customFormat="1" ht="33.75" customHeight="1">
      <c r="A14" s="68" t="s">
        <v>136</v>
      </c>
      <c r="B14" s="84">
        <v>5647143</v>
      </c>
      <c r="C14" s="48">
        <f t="shared" si="0"/>
        <v>1</v>
      </c>
      <c r="D14" s="84">
        <v>1090429</v>
      </c>
      <c r="E14" s="48">
        <f t="shared" si="0"/>
        <v>0</v>
      </c>
      <c r="F14" s="43"/>
    </row>
    <row r="15" spans="1:6" s="1" customFormat="1" ht="33.75" customHeight="1">
      <c r="A15" s="77" t="s">
        <v>137</v>
      </c>
      <c r="B15" s="84">
        <f>SUM(B16:B17)</f>
        <v>42420347</v>
      </c>
      <c r="C15" s="48">
        <f t="shared" si="0"/>
        <v>10</v>
      </c>
      <c r="D15" s="84">
        <f>SUM(D16:D17)</f>
        <v>37730054</v>
      </c>
      <c r="E15" s="48">
        <f t="shared" si="0"/>
        <v>9</v>
      </c>
      <c r="F15" s="43"/>
    </row>
    <row r="16" spans="1:6" s="1" customFormat="1" ht="33.75" customHeight="1">
      <c r="A16" s="78" t="s">
        <v>138</v>
      </c>
      <c r="B16" s="85">
        <v>42390347</v>
      </c>
      <c r="C16" s="76">
        <f t="shared" si="0"/>
        <v>10</v>
      </c>
      <c r="D16" s="85">
        <v>37618054</v>
      </c>
      <c r="E16" s="76">
        <f t="shared" si="0"/>
        <v>9</v>
      </c>
      <c r="F16" s="43"/>
    </row>
    <row r="17" spans="1:6" s="1" customFormat="1" ht="33.75" customHeight="1">
      <c r="A17" s="78" t="s">
        <v>139</v>
      </c>
      <c r="B17" s="85">
        <v>30000</v>
      </c>
      <c r="C17" s="76">
        <f t="shared" si="0"/>
        <v>0</v>
      </c>
      <c r="D17" s="85">
        <v>112000</v>
      </c>
      <c r="E17" s="76">
        <f t="shared" si="0"/>
        <v>0</v>
      </c>
      <c r="F17" s="43"/>
    </row>
    <row r="18" spans="1:6" s="1" customFormat="1" ht="33.75" customHeight="1">
      <c r="A18" s="68" t="s">
        <v>140</v>
      </c>
      <c r="B18" s="84">
        <f>SUM(B19)</f>
        <v>20455182</v>
      </c>
      <c r="C18" s="48">
        <f t="shared" si="0"/>
        <v>5</v>
      </c>
      <c r="D18" s="84">
        <f>SUM(D19)</f>
        <v>23397067</v>
      </c>
      <c r="E18" s="48">
        <f t="shared" si="0"/>
        <v>6</v>
      </c>
      <c r="F18" s="43"/>
    </row>
    <row r="19" spans="1:6" s="1" customFormat="1" ht="33.75" customHeight="1">
      <c r="A19" s="72" t="s">
        <v>141</v>
      </c>
      <c r="B19" s="85">
        <v>20455182</v>
      </c>
      <c r="C19" s="76">
        <f t="shared" si="0"/>
        <v>5</v>
      </c>
      <c r="D19" s="85">
        <v>23397067</v>
      </c>
      <c r="E19" s="76">
        <f t="shared" si="0"/>
        <v>6</v>
      </c>
      <c r="F19" s="43"/>
    </row>
    <row r="20" spans="1:6" s="1" customFormat="1" ht="33.75" customHeight="1">
      <c r="A20" s="68" t="s">
        <v>142</v>
      </c>
      <c r="B20" s="84">
        <f>SUM(B21:B22)</f>
        <v>11647175</v>
      </c>
      <c r="C20" s="48">
        <f t="shared" si="0"/>
        <v>3</v>
      </c>
      <c r="D20" s="84">
        <f>SUM(D21:D22)</f>
        <v>34447015</v>
      </c>
      <c r="E20" s="48">
        <f t="shared" si="0"/>
        <v>8</v>
      </c>
      <c r="F20" s="43"/>
    </row>
    <row r="21" spans="1:6" s="1" customFormat="1" ht="33.75" customHeight="1">
      <c r="A21" s="79" t="s">
        <v>147</v>
      </c>
      <c r="B21" s="85">
        <v>4690203</v>
      </c>
      <c r="C21" s="76">
        <f t="shared" si="0"/>
        <v>1</v>
      </c>
      <c r="D21" s="85">
        <v>4716406</v>
      </c>
      <c r="E21" s="76">
        <f t="shared" si="0"/>
        <v>1</v>
      </c>
      <c r="F21" s="43"/>
    </row>
    <row r="22" spans="1:6" s="1" customFormat="1" ht="33.75" customHeight="1">
      <c r="A22" s="72" t="s">
        <v>143</v>
      </c>
      <c r="B22" s="85">
        <v>6956972</v>
      </c>
      <c r="C22" s="76">
        <f t="shared" si="0"/>
        <v>2</v>
      </c>
      <c r="D22" s="85">
        <v>29730609</v>
      </c>
      <c r="E22" s="76">
        <f t="shared" si="0"/>
        <v>7</v>
      </c>
      <c r="F22" s="43"/>
    </row>
    <row r="23" spans="1:6" s="89" customFormat="1" ht="33.75" customHeight="1">
      <c r="A23" s="86" t="s">
        <v>148</v>
      </c>
      <c r="B23" s="87">
        <f>+B7+B12+B13+B14+B15+B20+B18</f>
        <v>418513771</v>
      </c>
      <c r="C23" s="57">
        <f t="shared" si="0"/>
        <v>100</v>
      </c>
      <c r="D23" s="87">
        <f>+D7+D12+D13+D14+D15+D20+D18</f>
        <v>435891973</v>
      </c>
      <c r="E23" s="57">
        <f t="shared" si="0"/>
        <v>104</v>
      </c>
      <c r="F23" s="88"/>
    </row>
    <row r="24" spans="1:2" s="71" customFormat="1" ht="14.25">
      <c r="A24" s="73" t="s">
        <v>123</v>
      </c>
      <c r="B24" s="73"/>
    </row>
    <row r="25" spans="1:5" s="80" customFormat="1" ht="30" customHeight="1">
      <c r="A25" s="170" t="s">
        <v>124</v>
      </c>
      <c r="B25" s="170"/>
      <c r="C25" s="170"/>
      <c r="D25" s="170"/>
      <c r="E25" s="170"/>
    </row>
    <row r="26" spans="1:2" s="71" customFormat="1" ht="14.25">
      <c r="A26" s="73" t="s">
        <v>125</v>
      </c>
      <c r="B26" s="73"/>
    </row>
    <row r="27" spans="1:5" s="71" customFormat="1" ht="30" customHeight="1">
      <c r="A27" s="169" t="s">
        <v>126</v>
      </c>
      <c r="B27" s="169"/>
      <c r="C27" s="169"/>
      <c r="D27" s="169"/>
      <c r="E27" s="169"/>
    </row>
    <row r="28" spans="1:2" s="71" customFormat="1" ht="14.25">
      <c r="A28" s="81" t="s">
        <v>127</v>
      </c>
      <c r="B28" s="73"/>
    </row>
    <row r="29" spans="3:6" ht="19.5">
      <c r="C29" s="64"/>
      <c r="D29" s="64"/>
      <c r="E29" s="64"/>
      <c r="F29" s="64"/>
    </row>
    <row r="30" spans="3:6" ht="19.5">
      <c r="C30" s="64"/>
      <c r="D30" s="64"/>
      <c r="E30" s="64"/>
      <c r="F30" s="64"/>
    </row>
    <row r="31" spans="3:6" ht="19.5">
      <c r="C31" s="64"/>
      <c r="D31" s="64"/>
      <c r="E31" s="64"/>
      <c r="F31" s="64"/>
    </row>
    <row r="32" spans="3:6" ht="19.5">
      <c r="C32" s="64"/>
      <c r="D32" s="64"/>
      <c r="E32" s="64"/>
      <c r="F32" s="64"/>
    </row>
    <row r="33" spans="3:6" ht="19.5">
      <c r="C33" s="64"/>
      <c r="D33" s="64"/>
      <c r="E33" s="64"/>
      <c r="F33" s="64"/>
    </row>
    <row r="34" spans="3:6" ht="19.5">
      <c r="C34" s="64"/>
      <c r="D34" s="64"/>
      <c r="E34" s="64"/>
      <c r="F34" s="64"/>
    </row>
    <row r="35" spans="3:6" ht="19.5">
      <c r="C35" s="64"/>
      <c r="D35" s="64"/>
      <c r="E35" s="64"/>
      <c r="F35" s="64"/>
    </row>
    <row r="36" spans="3:6" ht="19.5">
      <c r="C36" s="64"/>
      <c r="D36" s="64"/>
      <c r="E36" s="64"/>
      <c r="F36" s="64"/>
    </row>
    <row r="37" spans="3:6" ht="19.5">
      <c r="C37" s="64"/>
      <c r="D37" s="64"/>
      <c r="E37" s="64"/>
      <c r="F37" s="64"/>
    </row>
    <row r="38" spans="3:6" ht="19.5">
      <c r="C38" s="64"/>
      <c r="D38" s="64"/>
      <c r="E38" s="64"/>
      <c r="F38" s="64"/>
    </row>
    <row r="39" spans="3:6" ht="19.5">
      <c r="C39" s="64"/>
      <c r="D39" s="64"/>
      <c r="E39" s="64"/>
      <c r="F39" s="64"/>
    </row>
    <row r="40" spans="3:6" ht="19.5">
      <c r="C40" s="64"/>
      <c r="D40" s="64"/>
      <c r="E40" s="64"/>
      <c r="F40" s="64"/>
    </row>
    <row r="41" spans="3:6" ht="19.5">
      <c r="C41" s="64"/>
      <c r="D41" s="64"/>
      <c r="E41" s="64"/>
      <c r="F41" s="64"/>
    </row>
    <row r="42" spans="3:6" ht="19.5">
      <c r="C42" s="64"/>
      <c r="D42" s="64"/>
      <c r="E42" s="64"/>
      <c r="F42" s="64"/>
    </row>
    <row r="43" spans="3:6" ht="19.5">
      <c r="C43" s="64"/>
      <c r="D43" s="64"/>
      <c r="E43" s="64"/>
      <c r="F43" s="64"/>
    </row>
    <row r="44" spans="3:6" ht="19.5">
      <c r="C44" s="64"/>
      <c r="D44" s="64"/>
      <c r="E44" s="64"/>
      <c r="F44" s="64"/>
    </row>
    <row r="45" spans="3:6" ht="19.5">
      <c r="C45" s="64"/>
      <c r="D45" s="64"/>
      <c r="E45" s="64"/>
      <c r="F45" s="64"/>
    </row>
    <row r="46" spans="3:6" ht="19.5">
      <c r="C46" s="64"/>
      <c r="D46" s="64"/>
      <c r="E46" s="64"/>
      <c r="F46" s="64"/>
    </row>
    <row r="47" spans="3:6" ht="19.5">
      <c r="C47" s="64"/>
      <c r="D47" s="64"/>
      <c r="E47" s="64"/>
      <c r="F47" s="64"/>
    </row>
    <row r="48" spans="3:6" ht="19.5">
      <c r="C48" s="64"/>
      <c r="D48" s="64"/>
      <c r="E48" s="64"/>
      <c r="F48" s="64"/>
    </row>
    <row r="49" spans="3:6" ht="19.5">
      <c r="C49" s="64"/>
      <c r="D49" s="64"/>
      <c r="E49" s="64"/>
      <c r="F49" s="64"/>
    </row>
    <row r="50" spans="3:6" ht="19.5">
      <c r="C50" s="64"/>
      <c r="D50" s="64"/>
      <c r="E50" s="64"/>
      <c r="F50" s="64"/>
    </row>
  </sheetData>
  <mergeCells count="9">
    <mergeCell ref="A1:E1"/>
    <mergeCell ref="A2:E2"/>
    <mergeCell ref="A3:E3"/>
    <mergeCell ref="A27:E27"/>
    <mergeCell ref="B5:C5"/>
    <mergeCell ref="D5:E5"/>
    <mergeCell ref="A4:E4"/>
    <mergeCell ref="A25:E25"/>
    <mergeCell ref="A5:A6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9">
      <selection activeCell="C9" sqref="C9"/>
    </sheetView>
  </sheetViews>
  <sheetFormatPr defaultColWidth="11.00390625" defaultRowHeight="24" customHeight="1"/>
  <cols>
    <col min="1" max="1" width="40.625" style="43" customWidth="1"/>
    <col min="2" max="2" width="16.75390625" style="43" customWidth="1"/>
    <col min="3" max="3" width="6.625" style="43" customWidth="1"/>
    <col min="4" max="4" width="16.625" style="43" customWidth="1"/>
    <col min="5" max="5" width="6.625" style="43" customWidth="1"/>
    <col min="6" max="16384" width="11.00390625" style="43" customWidth="1"/>
  </cols>
  <sheetData>
    <row r="1" spans="1:5" ht="19.5" customHeight="1">
      <c r="A1" s="164" t="s">
        <v>0</v>
      </c>
      <c r="B1" s="164"/>
      <c r="C1" s="164"/>
      <c r="D1" s="164"/>
      <c r="E1" s="164"/>
    </row>
    <row r="2" spans="1:5" ht="19.5" customHeight="1">
      <c r="A2" s="164" t="s">
        <v>77</v>
      </c>
      <c r="B2" s="164"/>
      <c r="C2" s="164"/>
      <c r="D2" s="164"/>
      <c r="E2" s="164"/>
    </row>
    <row r="3" spans="1:5" ht="19.5" customHeight="1">
      <c r="A3" s="164" t="s">
        <v>182</v>
      </c>
      <c r="B3" s="164"/>
      <c r="C3" s="164"/>
      <c r="D3" s="164"/>
      <c r="E3" s="164"/>
    </row>
    <row r="4" spans="1:5" ht="19.5" customHeight="1">
      <c r="A4" s="168" t="s">
        <v>122</v>
      </c>
      <c r="B4" s="168"/>
      <c r="C4" s="168"/>
      <c r="D4" s="168"/>
      <c r="E4" s="168"/>
    </row>
    <row r="5" spans="1:5" s="44" customFormat="1" ht="30" customHeight="1">
      <c r="A5" s="171" t="s">
        <v>101</v>
      </c>
      <c r="B5" s="162" t="s">
        <v>181</v>
      </c>
      <c r="C5" s="163"/>
      <c r="D5" s="162" t="s">
        <v>79</v>
      </c>
      <c r="E5" s="163"/>
    </row>
    <row r="6" spans="1:5" s="44" customFormat="1" ht="30" customHeight="1">
      <c r="A6" s="171"/>
      <c r="B6" s="48" t="s">
        <v>80</v>
      </c>
      <c r="C6" s="52" t="s">
        <v>81</v>
      </c>
      <c r="D6" s="48" t="s">
        <v>80</v>
      </c>
      <c r="E6" s="107" t="s">
        <v>81</v>
      </c>
    </row>
    <row r="7" spans="1:5" s="44" customFormat="1" ht="34.5" customHeight="1">
      <c r="A7" s="49" t="s">
        <v>82</v>
      </c>
      <c r="B7" s="50"/>
      <c r="C7" s="45"/>
      <c r="D7" s="50"/>
      <c r="E7" s="145"/>
    </row>
    <row r="8" spans="1:5" s="44" customFormat="1" ht="34.5" customHeight="1">
      <c r="A8" s="49" t="s">
        <v>83</v>
      </c>
      <c r="B8" s="50">
        <v>332526438</v>
      </c>
      <c r="C8" s="46">
        <v>80</v>
      </c>
      <c r="D8" s="50">
        <v>333476369</v>
      </c>
      <c r="E8" s="146">
        <f aca="true" t="shared" si="0" ref="E8:E14">ROUND(D8/D$15*100,0)</f>
        <v>77</v>
      </c>
    </row>
    <row r="9" spans="1:5" s="44" customFormat="1" ht="34.5" customHeight="1">
      <c r="A9" s="49" t="s">
        <v>84</v>
      </c>
      <c r="B9" s="51">
        <v>2048622</v>
      </c>
      <c r="C9" s="47">
        <f aca="true" t="shared" si="1" ref="C9:C25">ROUND(B9/B$15*100,0)</f>
        <v>0</v>
      </c>
      <c r="D9" s="51">
        <v>1033267</v>
      </c>
      <c r="E9" s="147">
        <f t="shared" si="0"/>
        <v>0</v>
      </c>
    </row>
    <row r="10" spans="1:5" s="44" customFormat="1" ht="34.5" customHeight="1">
      <c r="A10" s="49" t="s">
        <v>85</v>
      </c>
      <c r="B10" s="51">
        <v>3768864</v>
      </c>
      <c r="C10" s="46">
        <f t="shared" si="1"/>
        <v>1</v>
      </c>
      <c r="D10" s="51">
        <v>4717772</v>
      </c>
      <c r="E10" s="146">
        <f t="shared" si="0"/>
        <v>1</v>
      </c>
    </row>
    <row r="11" spans="1:5" s="44" customFormat="1" ht="34.5" customHeight="1">
      <c r="A11" s="49" t="s">
        <v>86</v>
      </c>
      <c r="B11" s="51">
        <v>5647143</v>
      </c>
      <c r="C11" s="47">
        <f t="shared" si="1"/>
        <v>1</v>
      </c>
      <c r="D11" s="51">
        <v>1090429</v>
      </c>
      <c r="E11" s="147">
        <f t="shared" si="0"/>
        <v>0</v>
      </c>
    </row>
    <row r="12" spans="1:5" s="44" customFormat="1" ht="34.5" customHeight="1">
      <c r="A12" s="49" t="s">
        <v>87</v>
      </c>
      <c r="B12" s="51">
        <v>42420347</v>
      </c>
      <c r="C12" s="46">
        <f t="shared" si="1"/>
        <v>10</v>
      </c>
      <c r="D12" s="51">
        <v>37730054</v>
      </c>
      <c r="E12" s="146">
        <f t="shared" si="0"/>
        <v>9</v>
      </c>
    </row>
    <row r="13" spans="1:5" s="44" customFormat="1" ht="34.5" customHeight="1">
      <c r="A13" s="49" t="s">
        <v>88</v>
      </c>
      <c r="B13" s="51">
        <v>20455182</v>
      </c>
      <c r="C13" s="46">
        <f t="shared" si="1"/>
        <v>5</v>
      </c>
      <c r="D13" s="51">
        <v>23397067</v>
      </c>
      <c r="E13" s="146">
        <f t="shared" si="0"/>
        <v>5</v>
      </c>
    </row>
    <row r="14" spans="1:5" s="44" customFormat="1" ht="34.5" customHeight="1">
      <c r="A14" s="49" t="s">
        <v>89</v>
      </c>
      <c r="B14" s="51">
        <v>11647175</v>
      </c>
      <c r="C14" s="46">
        <f t="shared" si="1"/>
        <v>3</v>
      </c>
      <c r="D14" s="51">
        <v>34447015</v>
      </c>
      <c r="E14" s="146">
        <f t="shared" si="0"/>
        <v>8</v>
      </c>
    </row>
    <row r="15" spans="1:5" s="44" customFormat="1" ht="34.5" customHeight="1">
      <c r="A15" s="53" t="s">
        <v>90</v>
      </c>
      <c r="B15" s="54">
        <f>SUM(B8:B14)</f>
        <v>418513771</v>
      </c>
      <c r="C15" s="54">
        <f t="shared" si="1"/>
        <v>100</v>
      </c>
      <c r="D15" s="54">
        <f>SUM(D8:D14)</f>
        <v>435891973</v>
      </c>
      <c r="E15" s="54">
        <f>SUM(E8:E14)</f>
        <v>100</v>
      </c>
    </row>
    <row r="16" spans="1:5" s="44" customFormat="1" ht="34.5" customHeight="1">
      <c r="A16" s="49" t="s">
        <v>91</v>
      </c>
      <c r="B16" s="51"/>
      <c r="C16" s="46"/>
      <c r="D16" s="51"/>
      <c r="E16" s="146"/>
    </row>
    <row r="17" spans="1:5" s="44" customFormat="1" ht="34.5" customHeight="1">
      <c r="A17" s="49" t="s">
        <v>92</v>
      </c>
      <c r="B17" s="51">
        <v>6332908</v>
      </c>
      <c r="C17" s="46">
        <f t="shared" si="1"/>
        <v>2</v>
      </c>
      <c r="D17" s="51">
        <v>8450164</v>
      </c>
      <c r="E17" s="146">
        <f aca="true" t="shared" si="2" ref="E17:E23">ROUND(D17/D$15*100,0)</f>
        <v>2</v>
      </c>
    </row>
    <row r="18" spans="1:5" s="44" customFormat="1" ht="34.5" customHeight="1">
      <c r="A18" s="49" t="s">
        <v>93</v>
      </c>
      <c r="B18" s="51">
        <v>87435336</v>
      </c>
      <c r="C18" s="46">
        <f t="shared" si="1"/>
        <v>21</v>
      </c>
      <c r="D18" s="51">
        <v>69033989</v>
      </c>
      <c r="E18" s="146">
        <f t="shared" si="2"/>
        <v>16</v>
      </c>
    </row>
    <row r="19" spans="1:5" s="44" customFormat="1" ht="34.5" customHeight="1">
      <c r="A19" s="49" t="s">
        <v>94</v>
      </c>
      <c r="B19" s="51">
        <v>203186440</v>
      </c>
      <c r="C19" s="46">
        <f t="shared" si="1"/>
        <v>49</v>
      </c>
      <c r="D19" s="51">
        <v>188957295</v>
      </c>
      <c r="E19" s="146">
        <f t="shared" si="2"/>
        <v>43</v>
      </c>
    </row>
    <row r="20" spans="1:5" s="44" customFormat="1" ht="34.5" customHeight="1">
      <c r="A20" s="49" t="s">
        <v>95</v>
      </c>
      <c r="B20" s="51">
        <v>11619343</v>
      </c>
      <c r="C20" s="46">
        <f t="shared" si="1"/>
        <v>3</v>
      </c>
      <c r="D20" s="51">
        <v>11272055</v>
      </c>
      <c r="E20" s="146">
        <f t="shared" si="2"/>
        <v>3</v>
      </c>
    </row>
    <row r="21" spans="1:5" s="44" customFormat="1" ht="34.5" customHeight="1">
      <c r="A21" s="49" t="s">
        <v>96</v>
      </c>
      <c r="B21" s="51">
        <v>1077716</v>
      </c>
      <c r="C21" s="46">
        <f t="shared" si="1"/>
        <v>0</v>
      </c>
      <c r="D21" s="51">
        <v>870732</v>
      </c>
      <c r="E21" s="147">
        <f t="shared" si="2"/>
        <v>0</v>
      </c>
    </row>
    <row r="22" spans="1:5" s="44" customFormat="1" ht="34.5" customHeight="1">
      <c r="A22" s="49" t="s">
        <v>97</v>
      </c>
      <c r="B22" s="51">
        <v>3128773</v>
      </c>
      <c r="C22" s="46">
        <f t="shared" si="1"/>
        <v>1</v>
      </c>
      <c r="D22" s="51">
        <v>4739326</v>
      </c>
      <c r="E22" s="146">
        <f t="shared" si="2"/>
        <v>1</v>
      </c>
    </row>
    <row r="23" spans="1:5" s="44" customFormat="1" ht="34.5" customHeight="1">
      <c r="A23" s="49" t="s">
        <v>98</v>
      </c>
      <c r="B23" s="51">
        <v>35832659</v>
      </c>
      <c r="C23" s="46">
        <f>ROUND(B23/B$15*100,0)</f>
        <v>9</v>
      </c>
      <c r="D23" s="51">
        <v>7222141</v>
      </c>
      <c r="E23" s="146">
        <f t="shared" si="2"/>
        <v>2</v>
      </c>
    </row>
    <row r="24" spans="1:5" s="55" customFormat="1" ht="34.5" customHeight="1">
      <c r="A24" s="53" t="s">
        <v>99</v>
      </c>
      <c r="B24" s="54">
        <f>SUM(B17:B23)</f>
        <v>348613175</v>
      </c>
      <c r="C24" s="54">
        <f t="shared" si="1"/>
        <v>83</v>
      </c>
      <c r="D24" s="54">
        <f>SUM(D17:D23)</f>
        <v>290545702</v>
      </c>
      <c r="E24" s="54">
        <f>SUM(E17:E23)</f>
        <v>67</v>
      </c>
    </row>
    <row r="25" spans="1:5" s="55" customFormat="1" ht="34.5" customHeight="1">
      <c r="A25" s="57" t="s">
        <v>100</v>
      </c>
      <c r="B25" s="56">
        <f>+B15-B24</f>
        <v>69900596</v>
      </c>
      <c r="C25" s="54">
        <f t="shared" si="1"/>
        <v>17</v>
      </c>
      <c r="D25" s="56">
        <f>+D15-D24</f>
        <v>145346271</v>
      </c>
      <c r="E25" s="54">
        <f>+E15-E24</f>
        <v>33</v>
      </c>
    </row>
  </sheetData>
  <mergeCells count="7">
    <mergeCell ref="B5:C5"/>
    <mergeCell ref="D5:E5"/>
    <mergeCell ref="A5:A6"/>
    <mergeCell ref="A1:E1"/>
    <mergeCell ref="A2:E2"/>
    <mergeCell ref="A3:E3"/>
    <mergeCell ref="A4:E4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35" sqref="E35"/>
    </sheetView>
  </sheetViews>
  <sheetFormatPr defaultColWidth="11.00390625" defaultRowHeight="18" customHeight="1"/>
  <cols>
    <col min="1" max="1" width="40.625" style="1" customWidth="1"/>
    <col min="2" max="2" width="15.625" style="43" customWidth="1"/>
    <col min="3" max="3" width="10.625" style="43" customWidth="1"/>
    <col min="4" max="4" width="15.625" style="43" customWidth="1"/>
    <col min="5" max="5" width="10.625" style="1" customWidth="1"/>
    <col min="6" max="16384" width="11.00390625" style="1" customWidth="1"/>
  </cols>
  <sheetData>
    <row r="1" spans="1:5" ht="19.5" customHeight="1">
      <c r="A1" s="173" t="s">
        <v>0</v>
      </c>
      <c r="B1" s="173"/>
      <c r="C1" s="173"/>
      <c r="D1" s="173"/>
      <c r="E1" s="173"/>
    </row>
    <row r="2" spans="1:5" ht="19.5" customHeight="1">
      <c r="A2" s="173" t="s">
        <v>102</v>
      </c>
      <c r="B2" s="173"/>
      <c r="C2" s="173"/>
      <c r="D2" s="173"/>
      <c r="E2" s="173"/>
    </row>
    <row r="3" spans="1:5" ht="19.5" customHeight="1">
      <c r="A3" s="164" t="s">
        <v>182</v>
      </c>
      <c r="B3" s="164"/>
      <c r="C3" s="164"/>
      <c r="D3" s="164"/>
      <c r="E3" s="164"/>
    </row>
    <row r="4" spans="1:5" ht="19.5" customHeight="1">
      <c r="A4" s="172" t="s">
        <v>78</v>
      </c>
      <c r="B4" s="172"/>
      <c r="C4" s="172"/>
      <c r="D4" s="172"/>
      <c r="E4" s="172"/>
    </row>
    <row r="5" spans="1:5" s="2" customFormat="1" ht="22.5" customHeight="1">
      <c r="A5" s="62" t="s">
        <v>121</v>
      </c>
      <c r="B5" s="58" t="s">
        <v>183</v>
      </c>
      <c r="C5" s="61" t="s">
        <v>104</v>
      </c>
      <c r="D5" s="58" t="s">
        <v>103</v>
      </c>
      <c r="E5" s="61" t="s">
        <v>104</v>
      </c>
    </row>
    <row r="6" spans="1:5" s="2" customFormat="1" ht="22.5" customHeight="1">
      <c r="A6" s="63" t="s">
        <v>105</v>
      </c>
      <c r="B6" s="125">
        <f>SUM(B7:B15)</f>
        <v>443494055</v>
      </c>
      <c r="C6" s="126">
        <f>SUM(C7:C15)</f>
        <v>100</v>
      </c>
      <c r="D6" s="125">
        <f>SUM(D7:D15)</f>
        <v>394592891</v>
      </c>
      <c r="E6" s="126">
        <f>SUM(E7:E15)</f>
        <v>100</v>
      </c>
    </row>
    <row r="7" spans="1:5" s="2" customFormat="1" ht="22.5" customHeight="1">
      <c r="A7" s="59" t="s">
        <v>83</v>
      </c>
      <c r="B7" s="137">
        <v>332526438</v>
      </c>
      <c r="C7" s="138">
        <v>75</v>
      </c>
      <c r="D7" s="137">
        <v>333476369</v>
      </c>
      <c r="E7" s="138">
        <v>84</v>
      </c>
    </row>
    <row r="8" spans="1:5" s="2" customFormat="1" ht="22.5" customHeight="1">
      <c r="A8" s="59" t="s">
        <v>84</v>
      </c>
      <c r="B8" s="137">
        <v>2048622</v>
      </c>
      <c r="C8" s="138">
        <v>0</v>
      </c>
      <c r="D8" s="137">
        <v>1033267</v>
      </c>
      <c r="E8" s="138">
        <f aca="true" t="shared" si="0" ref="C8:E27">ROUND(D8/D$6*100,0)</f>
        <v>0</v>
      </c>
    </row>
    <row r="9" spans="1:5" s="2" customFormat="1" ht="22.5" customHeight="1">
      <c r="A9" s="59" t="s">
        <v>85</v>
      </c>
      <c r="B9" s="137">
        <v>3768864</v>
      </c>
      <c r="C9" s="138">
        <v>1</v>
      </c>
      <c r="D9" s="137">
        <v>4717772</v>
      </c>
      <c r="E9" s="138">
        <f t="shared" si="0"/>
        <v>1</v>
      </c>
    </row>
    <row r="10" spans="1:5" s="2" customFormat="1" ht="22.5" customHeight="1">
      <c r="A10" s="59" t="s">
        <v>86</v>
      </c>
      <c r="B10" s="137">
        <v>5647143</v>
      </c>
      <c r="C10" s="138">
        <v>1</v>
      </c>
      <c r="D10" s="137">
        <v>1090429</v>
      </c>
      <c r="E10" s="138">
        <f t="shared" si="0"/>
        <v>0</v>
      </c>
    </row>
    <row r="11" spans="1:5" s="2" customFormat="1" ht="22.5" customHeight="1">
      <c r="A11" s="59" t="s">
        <v>87</v>
      </c>
      <c r="B11" s="137">
        <v>42420347</v>
      </c>
      <c r="C11" s="138">
        <f t="shared" si="0"/>
        <v>10</v>
      </c>
      <c r="D11" s="137">
        <v>37730054</v>
      </c>
      <c r="E11" s="138">
        <f t="shared" si="0"/>
        <v>10</v>
      </c>
    </row>
    <row r="12" spans="1:5" s="2" customFormat="1" ht="22.5" customHeight="1">
      <c r="A12" s="59" t="s">
        <v>88</v>
      </c>
      <c r="B12" s="137">
        <v>20455182</v>
      </c>
      <c r="C12" s="138">
        <f t="shared" si="0"/>
        <v>5</v>
      </c>
      <c r="D12" s="137">
        <v>23397067</v>
      </c>
      <c r="E12" s="138">
        <f t="shared" si="0"/>
        <v>6</v>
      </c>
    </row>
    <row r="13" spans="1:5" s="2" customFormat="1" ht="22.5" customHeight="1">
      <c r="A13" s="59" t="s">
        <v>89</v>
      </c>
      <c r="B13" s="137">
        <v>11647175</v>
      </c>
      <c r="C13" s="138">
        <v>3</v>
      </c>
      <c r="D13" s="137">
        <v>34447015</v>
      </c>
      <c r="E13" s="138">
        <f t="shared" si="0"/>
        <v>9</v>
      </c>
    </row>
    <row r="14" spans="1:5" s="2" customFormat="1" ht="22.5" customHeight="1">
      <c r="A14" s="59" t="s">
        <v>47</v>
      </c>
      <c r="B14" s="137">
        <v>0</v>
      </c>
      <c r="C14" s="138">
        <f t="shared" si="0"/>
        <v>0</v>
      </c>
      <c r="D14" s="137">
        <v>-5593955</v>
      </c>
      <c r="E14" s="138">
        <f t="shared" si="0"/>
        <v>-1</v>
      </c>
    </row>
    <row r="15" spans="1:5" s="2" customFormat="1" ht="22.5" customHeight="1">
      <c r="A15" s="59" t="s">
        <v>106</v>
      </c>
      <c r="B15" s="137">
        <v>24980284</v>
      </c>
      <c r="C15" s="136">
        <v>5</v>
      </c>
      <c r="D15" s="137">
        <v>-35705127</v>
      </c>
      <c r="E15" s="136">
        <f t="shared" si="0"/>
        <v>-9</v>
      </c>
    </row>
    <row r="16" spans="1:5" s="2" customFormat="1" ht="22.5" customHeight="1">
      <c r="A16" s="63" t="s">
        <v>107</v>
      </c>
      <c r="B16" s="139">
        <f>SUM(B17:B25)</f>
        <v>343993188</v>
      </c>
      <c r="C16" s="140">
        <f>SUM(C17:C25)</f>
        <v>77</v>
      </c>
      <c r="D16" s="139">
        <f>SUM(D17:D25)</f>
        <v>284218551</v>
      </c>
      <c r="E16" s="140">
        <f>SUM(E17:E25)</f>
        <v>72</v>
      </c>
    </row>
    <row r="17" spans="1:5" s="2" customFormat="1" ht="22.5" customHeight="1">
      <c r="A17" s="59" t="s">
        <v>92</v>
      </c>
      <c r="B17" s="141">
        <v>6332908</v>
      </c>
      <c r="C17" s="138">
        <f t="shared" si="0"/>
        <v>1</v>
      </c>
      <c r="D17" s="141">
        <v>8450164</v>
      </c>
      <c r="E17" s="138">
        <f t="shared" si="0"/>
        <v>2</v>
      </c>
    </row>
    <row r="18" spans="1:5" s="2" customFormat="1" ht="22.5" customHeight="1">
      <c r="A18" s="59" t="s">
        <v>93</v>
      </c>
      <c r="B18" s="137">
        <v>87435336</v>
      </c>
      <c r="C18" s="138">
        <v>19</v>
      </c>
      <c r="D18" s="137">
        <v>69033989</v>
      </c>
      <c r="E18" s="138">
        <f t="shared" si="0"/>
        <v>17</v>
      </c>
    </row>
    <row r="19" spans="1:5" s="2" customFormat="1" ht="22.5" customHeight="1">
      <c r="A19" s="59" t="s">
        <v>108</v>
      </c>
      <c r="B19" s="137">
        <v>203186440</v>
      </c>
      <c r="C19" s="138">
        <f t="shared" si="0"/>
        <v>46</v>
      </c>
      <c r="D19" s="137">
        <v>188957295</v>
      </c>
      <c r="E19" s="138">
        <f t="shared" si="0"/>
        <v>48</v>
      </c>
    </row>
    <row r="20" spans="1:5" s="2" customFormat="1" ht="22.5" customHeight="1">
      <c r="A20" s="59" t="s">
        <v>95</v>
      </c>
      <c r="B20" s="137">
        <v>11619343</v>
      </c>
      <c r="C20" s="138">
        <f t="shared" si="0"/>
        <v>3</v>
      </c>
      <c r="D20" s="137">
        <v>11272055</v>
      </c>
      <c r="E20" s="138">
        <f t="shared" si="0"/>
        <v>3</v>
      </c>
    </row>
    <row r="21" spans="1:5" s="2" customFormat="1" ht="22.5" customHeight="1">
      <c r="A21" s="59" t="s">
        <v>109</v>
      </c>
      <c r="B21" s="137">
        <v>1077716</v>
      </c>
      <c r="C21" s="138">
        <f t="shared" si="0"/>
        <v>0</v>
      </c>
      <c r="D21" s="137">
        <v>870732</v>
      </c>
      <c r="E21" s="138">
        <f t="shared" si="0"/>
        <v>0</v>
      </c>
    </row>
    <row r="22" spans="1:5" s="2" customFormat="1" ht="22.5" customHeight="1">
      <c r="A22" s="59" t="s">
        <v>97</v>
      </c>
      <c r="B22" s="137">
        <v>3128773</v>
      </c>
      <c r="C22" s="138">
        <f t="shared" si="0"/>
        <v>1</v>
      </c>
      <c r="D22" s="137">
        <v>4739326</v>
      </c>
      <c r="E22" s="138">
        <f t="shared" si="0"/>
        <v>1</v>
      </c>
    </row>
    <row r="23" spans="1:5" s="2" customFormat="1" ht="22.5" customHeight="1">
      <c r="A23" s="59" t="s">
        <v>98</v>
      </c>
      <c r="B23" s="137">
        <v>35832659</v>
      </c>
      <c r="C23" s="138">
        <f t="shared" si="0"/>
        <v>8</v>
      </c>
      <c r="D23" s="137">
        <v>7222141</v>
      </c>
      <c r="E23" s="138">
        <f t="shared" si="0"/>
        <v>2</v>
      </c>
    </row>
    <row r="24" spans="1:5" s="2" customFormat="1" ht="22.5" customHeight="1">
      <c r="A24" s="59" t="s">
        <v>110</v>
      </c>
      <c r="B24" s="137">
        <v>0</v>
      </c>
      <c r="C24" s="138">
        <f t="shared" si="0"/>
        <v>0</v>
      </c>
      <c r="D24" s="137">
        <v>-5599249</v>
      </c>
      <c r="E24" s="138">
        <f t="shared" si="0"/>
        <v>-1</v>
      </c>
    </row>
    <row r="25" spans="1:5" s="2" customFormat="1" ht="22.5" customHeight="1">
      <c r="A25" s="59" t="s">
        <v>111</v>
      </c>
      <c r="B25" s="142">
        <v>-4619987</v>
      </c>
      <c r="C25" s="136">
        <f t="shared" si="0"/>
        <v>-1</v>
      </c>
      <c r="D25" s="142">
        <v>-727902</v>
      </c>
      <c r="E25" s="136">
        <f t="shared" si="0"/>
        <v>0</v>
      </c>
    </row>
    <row r="26" spans="1:5" s="2" customFormat="1" ht="22.5" customHeight="1">
      <c r="A26" s="63" t="s">
        <v>112</v>
      </c>
      <c r="B26" s="143">
        <f>+B6-B16</f>
        <v>99500867</v>
      </c>
      <c r="C26" s="144">
        <f>+C6-C16</f>
        <v>23</v>
      </c>
      <c r="D26" s="143">
        <f>+D6-D16</f>
        <v>110374340</v>
      </c>
      <c r="E26" s="144">
        <f>+E6-E16</f>
        <v>28</v>
      </c>
    </row>
    <row r="27" spans="1:5" s="2" customFormat="1" ht="22.5" customHeight="1">
      <c r="A27" s="59" t="s">
        <v>113</v>
      </c>
      <c r="B27" s="139">
        <v>0</v>
      </c>
      <c r="C27" s="140">
        <f t="shared" si="0"/>
        <v>0</v>
      </c>
      <c r="D27" s="139">
        <v>21000</v>
      </c>
      <c r="E27" s="140">
        <f t="shared" si="0"/>
        <v>0</v>
      </c>
    </row>
    <row r="28" spans="1:5" s="2" customFormat="1" ht="22.5" customHeight="1">
      <c r="A28" s="63" t="s">
        <v>114</v>
      </c>
      <c r="B28" s="139">
        <f>SUM(B29:B32)</f>
        <v>47161475</v>
      </c>
      <c r="C28" s="140">
        <f>SUM(C29:C32)</f>
        <v>11</v>
      </c>
      <c r="D28" s="139">
        <f>SUM(D29:D32)</f>
        <v>34057425</v>
      </c>
      <c r="E28" s="140">
        <f>SUM(E29:E32)</f>
        <v>9</v>
      </c>
    </row>
    <row r="29" spans="1:5" s="2" customFormat="1" ht="22.5" customHeight="1">
      <c r="A29" s="59" t="s">
        <v>115</v>
      </c>
      <c r="B29" s="137">
        <v>30760209</v>
      </c>
      <c r="C29" s="138">
        <f>ROUND(B29/B$6*100,0)</f>
        <v>7</v>
      </c>
      <c r="D29" s="137">
        <v>24895839</v>
      </c>
      <c r="E29" s="138">
        <f>ROUND(D29/D$6*100,0)</f>
        <v>6</v>
      </c>
    </row>
    <row r="30" spans="1:5" s="2" customFormat="1" ht="22.5" customHeight="1">
      <c r="A30" s="59" t="s">
        <v>116</v>
      </c>
      <c r="B30" s="137">
        <v>6422897</v>
      </c>
      <c r="C30" s="138">
        <v>2</v>
      </c>
      <c r="D30" s="137">
        <v>2351256</v>
      </c>
      <c r="E30" s="138">
        <f>ROUND(D30/D$6*100,0)</f>
        <v>1</v>
      </c>
    </row>
    <row r="31" spans="1:5" s="2" customFormat="1" ht="22.5" customHeight="1">
      <c r="A31" s="59" t="s">
        <v>117</v>
      </c>
      <c r="B31" s="137">
        <v>5884954</v>
      </c>
      <c r="C31" s="138">
        <f>ROUND(B31/B$6*100,0)</f>
        <v>1</v>
      </c>
      <c r="D31" s="137">
        <v>4683330</v>
      </c>
      <c r="E31" s="138">
        <f>ROUND(D31/D$6*100,0)</f>
        <v>1</v>
      </c>
    </row>
    <row r="32" spans="1:5" s="2" customFormat="1" ht="22.5" customHeight="1">
      <c r="A32" s="59" t="s">
        <v>38</v>
      </c>
      <c r="B32" s="137">
        <v>4093415</v>
      </c>
      <c r="C32" s="138">
        <f>ROUND(B32/B$6*100,0)</f>
        <v>1</v>
      </c>
      <c r="D32" s="137">
        <v>2127000</v>
      </c>
      <c r="E32" s="138">
        <f>ROUND(D32/D$6*100,0)</f>
        <v>1</v>
      </c>
    </row>
    <row r="33" spans="1:5" s="2" customFormat="1" ht="22.5" customHeight="1">
      <c r="A33" s="63" t="s">
        <v>118</v>
      </c>
      <c r="B33" s="139">
        <f>+B26+B27-B28</f>
        <v>52339392</v>
      </c>
      <c r="C33" s="140">
        <f>+C26+C27-C28</f>
        <v>12</v>
      </c>
      <c r="D33" s="139">
        <f>+D26+D27-D28</f>
        <v>76337915</v>
      </c>
      <c r="E33" s="140">
        <f>+E26+E27-E28</f>
        <v>19</v>
      </c>
    </row>
    <row r="34" spans="1:5" s="2" customFormat="1" ht="22.5" customHeight="1">
      <c r="A34" s="131" t="s">
        <v>119</v>
      </c>
      <c r="B34" s="139">
        <f>SUM(B35:B36)</f>
        <v>6742869</v>
      </c>
      <c r="C34" s="140">
        <f>SUM(C36:C36)</f>
        <v>2</v>
      </c>
      <c r="D34" s="139">
        <f>SUM(D36:D36)</f>
        <v>4596248</v>
      </c>
      <c r="E34" s="140">
        <v>2</v>
      </c>
    </row>
    <row r="35" spans="1:5" s="2" customFormat="1" ht="22.5" customHeight="1">
      <c r="A35" s="131" t="s">
        <v>184</v>
      </c>
      <c r="B35" s="137">
        <v>533215</v>
      </c>
      <c r="C35" s="138">
        <v>0</v>
      </c>
      <c r="D35" s="137">
        <v>0</v>
      </c>
      <c r="E35" s="138">
        <v>0</v>
      </c>
    </row>
    <row r="36" spans="1:5" s="2" customFormat="1" ht="22.5" customHeight="1">
      <c r="A36" s="60" t="s">
        <v>185</v>
      </c>
      <c r="B36" s="137">
        <v>6209654</v>
      </c>
      <c r="C36" s="138">
        <v>2</v>
      </c>
      <c r="D36" s="137">
        <v>4596248</v>
      </c>
      <c r="E36" s="138">
        <f>ROUND(D36/D$6*100,0)</f>
        <v>1</v>
      </c>
    </row>
    <row r="37" spans="1:5" s="2" customFormat="1" ht="22.5" customHeight="1">
      <c r="A37" s="60" t="s">
        <v>120</v>
      </c>
      <c r="B37" s="139">
        <f>+B33-B34</f>
        <v>45596523</v>
      </c>
      <c r="C37" s="140">
        <f>+C33-C34</f>
        <v>10</v>
      </c>
      <c r="D37" s="139">
        <f>+D33-D34</f>
        <v>71741667</v>
      </c>
      <c r="E37" s="140">
        <f>+E33-E34</f>
        <v>17</v>
      </c>
    </row>
  </sheetData>
  <mergeCells count="4">
    <mergeCell ref="A4:E4"/>
    <mergeCell ref="A1:E1"/>
    <mergeCell ref="A2:E2"/>
    <mergeCell ref="A3:E3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K.N.J.C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康寧專校</dc:creator>
  <cp:keywords/>
  <dc:description/>
  <cp:lastModifiedBy>cliu</cp:lastModifiedBy>
  <cp:lastPrinted>2004-12-15T03:41:35Z</cp:lastPrinted>
  <dcterms:created xsi:type="dcterms:W3CDTF">2002-11-20T03:24:12Z</dcterms:created>
  <dcterms:modified xsi:type="dcterms:W3CDTF">2005-05-18T06:47:54Z</dcterms:modified>
  <cp:category/>
  <cp:version/>
  <cp:contentType/>
  <cp:contentStatus/>
</cp:coreProperties>
</file>